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224.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МУНИЦИПАЛЬНЫЕ и ГОС. ПРОГРАММЫ\Годовой отчет о ходе реализации и оценке эффективности МП за 2022 год\"/>
    </mc:Choice>
  </mc:AlternateContent>
  <bookViews>
    <workbookView xWindow="0" yWindow="0" windowWidth="19530" windowHeight="11985"/>
  </bookViews>
  <sheets>
    <sheet name="Приложение 1" sheetId="1" r:id="rId1"/>
  </sheets>
  <definedNames>
    <definedName name="_xlnm._FilterDatabase" localSheetId="0" hidden="1">'Приложение 1'!$A$6:$F$813</definedName>
    <definedName name="Z_10610988_B7D0_46D7_B8FD_DA5F72A4893C_.wvu.PrintArea" localSheetId="0" hidden="1">'Приложение 1'!$B$1:$F$808</definedName>
    <definedName name="Z_10610988_B7D0_46D7_B8FD_DA5F72A4893C_.wvu.PrintTitles" localSheetId="0" hidden="1">'Приложение 1'!$5:$6</definedName>
    <definedName name="Z_10610988_B7D0_46D7_B8FD_DA5F72A4893C_.wvu.Rows" localSheetId="0" hidden="1">'Приложение 1'!#REF!,'Приложение 1'!#REF!,'Приложение 1'!#REF!,'Приложение 1'!$622:$622,'Приложение 1'!$626:$626,'Приложение 1'!#REF!,'Приложение 1'!#REF!,'Приложение 1'!$800:$800</definedName>
    <definedName name="Z_161695C3_1CE5_4E5C_AD86_E27CE310F608_.wvu.PrintArea" localSheetId="0" hidden="1">'Приложение 1'!$B$1:$F$808</definedName>
    <definedName name="Z_161695C3_1CE5_4E5C_AD86_E27CE310F608_.wvu.PrintTitles" localSheetId="0" hidden="1">'Приложение 1'!$5:$6</definedName>
    <definedName name="Z_161695C3_1CE5_4E5C_AD86_E27CE310F608_.wvu.Rows" localSheetId="0" hidden="1">'Приложение 1'!$622:$622,'Приложение 1'!$626:$626,'Приложение 1'!#REF!,'Приложение 1'!#REF!,'Приложение 1'!$800:$800,'Приложение 1'!#REF!,'Приложение 1'!#REF!,'Приложение 1'!#REF!,'Приложение 1'!#REF!</definedName>
    <definedName name="Z_29F2F343_E3BD_4935_9726_11E7AE95E595_.wvu.FilterData" localSheetId="0" hidden="1">'Приложение 1'!$E$1:$E$823</definedName>
    <definedName name="Z_3031AB16_C8B3_4143_AB88_992EA3B4FB71_.wvu.FilterData" localSheetId="0" hidden="1">'Приложение 1'!$E$1:$E$823</definedName>
    <definedName name="Z_3693EDC1_FD1C_4AF3_912C_19CDCDBFB43C_.wvu.FilterData" localSheetId="0" hidden="1">'Приложение 1'!$A$6:$F$813</definedName>
    <definedName name="Z_3693EDC1_FD1C_4AF3_912C_19CDCDBFB43C_.wvu.PrintArea" localSheetId="0" hidden="1">'Приложение 1'!$A$1:$H$813</definedName>
    <definedName name="Z_3693EDC1_FD1C_4AF3_912C_19CDCDBFB43C_.wvu.PrintTitles" localSheetId="0" hidden="1">'Приложение 1'!$5:$6</definedName>
    <definedName name="Z_57E6AA82_5213_42F8_BA46_E82F1070869C_.wvu.FilterData" localSheetId="0" hidden="1">'Приложение 1'!$E$1:$E$823</definedName>
    <definedName name="Z_61608B9A_4DF0_49F2_B4C8_EC61EE9BFAB9_.wvu.FilterData" localSheetId="0" hidden="1">'Приложение 1'!$E$1:$E$823</definedName>
    <definedName name="Z_6297A5E8_FF55_49F1_9F51_E3D110BD5B97_.wvu.FilterData" localSheetId="0" hidden="1">'Приложение 1'!$E$1:$E$823</definedName>
    <definedName name="Z_6D49F44D_DF55_42F5_A9F4_4DD1ACF593C5_.wvu.FilterData" localSheetId="0" hidden="1">'Приложение 1'!$E$1:$E$823</definedName>
    <definedName name="Z_7EFB992A_5645_4F29_95A8_993A90C7BBCC_.wvu.FilterData" localSheetId="0" hidden="1">'Приложение 1'!$A$6:$F$813</definedName>
    <definedName name="Z_7EFB992A_5645_4F29_95A8_993A90C7BBCC_.wvu.PrintArea" localSheetId="0" hidden="1">'Приложение 1'!$B$1:$F$808</definedName>
    <definedName name="Z_7EFB992A_5645_4F29_95A8_993A90C7BBCC_.wvu.PrintTitles" localSheetId="0" hidden="1">'Приложение 1'!$5:$6</definedName>
    <definedName name="Z_81252870_18CB_4AEE_AF28_89DC02D9C22C_.wvu.FilterData" localSheetId="0" hidden="1">'Приложение 1'!$A$6:$F$813</definedName>
    <definedName name="Z_9371457F_479C_429C_A7DB_E6B8F4158107_.wvu.FilterData" localSheetId="0" hidden="1">'Приложение 1'!$E$1:$E$823</definedName>
    <definedName name="Z_A1DC8CE0_05CC_41C3_BFC7_D6650DF07C57_.wvu.FilterData" localSheetId="0" hidden="1">'Приложение 1'!$E$1:$E$823</definedName>
    <definedName name="Z_AFAF5B27_ECE7_42EF_9831_5CA2694E1F9F_.wvu.FilterData" localSheetId="0" hidden="1">'Приложение 1'!$E$1:$E$823</definedName>
    <definedName name="Z_B38F8C1F_E749_4692_A2B2_0C4BBF76BAA7_.wvu.FilterData" localSheetId="0" hidden="1">'Приложение 1'!$E$1:$E$823</definedName>
    <definedName name="Z_B94AAC2A_FD53_46CC_8C62_7BD07A5CA112_.wvu.FilterData" localSheetId="0" hidden="1">'Приложение 1'!$E$1:$E$823</definedName>
    <definedName name="Z_B9C00713_D332_40AC_8381_A2549C8AAAA8_.wvu.FilterData" localSheetId="0" hidden="1">'Приложение 1'!$E$1:$E$823</definedName>
    <definedName name="Z_BC582C35_126B_4774_9F3B_E1A318C40D6E_.wvu.FilterData" localSheetId="0" hidden="1">'Приложение 1'!$E$1:$E$823</definedName>
    <definedName name="Z_C2ED1905_4D63_49B8_A682_42ED71D5E9D1_.wvu.FilterData" localSheetId="0" hidden="1">'Приложение 1'!$E$1:$E$823</definedName>
    <definedName name="Z_CC863513_19CE_4EC5_BE2B_4A25B0E1E731_.wvu.FilterData" localSheetId="0" hidden="1">'Приложение 1'!$E$1:$E$823</definedName>
    <definedName name="Z_CF9BC17D_A75B_40E2_BF91_14BDB93F576A_.wvu.FilterData" localSheetId="0" hidden="1">'Приложение 1'!$A$9:$F$813</definedName>
    <definedName name="Z_E068334A_F89C_40FB_AFE9_A7A690292831_.wvu.FilterData" localSheetId="0" hidden="1">'Приложение 1'!$E$1:$E$823</definedName>
    <definedName name="Z_E488BC3C_F512_4AB9_95C1_CE142F3345A9_.wvu.FilterData" localSheetId="0" hidden="1">'Приложение 1'!$E$1:$E$823</definedName>
    <definedName name="Z_E7170C51_9D5A_4A08_B92E_A8EB730D7DEE_.wvu.FilterData" localSheetId="0" hidden="1">'Приложение 1'!$E$1:$E$823</definedName>
    <definedName name="Z_E7170C51_9D5A_4A08_B92E_A8EB730D7DEE_.wvu.PrintArea" localSheetId="0" hidden="1">'Приложение 1'!$A$1:$G$808</definedName>
    <definedName name="Z_E7170C51_9D5A_4A08_B92E_A8EB730D7DEE_.wvu.PrintTitles" localSheetId="0" hidden="1">'Приложение 1'!$5:$6</definedName>
    <definedName name="Z_E804F883_CA9D_4450_B2B1_A56C9C315ECD_.wvu.PrintArea" localSheetId="0" hidden="1">'Приложение 1'!$B$1:$F$808</definedName>
    <definedName name="Z_E804F883_CA9D_4450_B2B1_A56C9C315ECD_.wvu.PrintTitles" localSheetId="0" hidden="1">'Приложение 1'!$5:$6</definedName>
    <definedName name="_xlnm.Print_Titles" localSheetId="0">'Приложение 1'!$5:$6</definedName>
    <definedName name="_xlnm.Print_Area" localSheetId="0">'Приложение 1'!$A$1:$H$813</definedName>
  </definedNames>
  <calcPr calcId="152511"/>
  <customWorkbookViews>
    <customWorkbookView name="Саратова Ольга Сергеевна - Личное представление" guid="{3693EDC1-FD1C-4AF3-912C-19CDCDBFB43C}" mergeInterval="0" personalView="1" xWindow="778" yWindow="26" windowWidth="1062" windowHeight="1015" activeSheetId="1"/>
    <customWorkbookView name="Шишкина Юлия Андреева - Личное представление" guid="{7EFB992A-5645-4F29-95A8-993A90C7BBCC}" mergeInterval="0" personalView="1" xWindow="946" yWindow="58" windowWidth="935" windowHeight="889" activeSheetId="1"/>
    <customWorkbookView name="Бондарева Оксана Петровна - Личное представление" guid="{161695C3-1CE5-4E5C-AD86-E27CE310F608}" mergeInterval="0" personalView="1" maximized="1" xWindow="-8" yWindow="-8" windowWidth="1936" windowHeight="1056" activeSheetId="1"/>
    <customWorkbookView name="Степаненко Наталья Алексеевна - Личное представление" guid="{E804F883-CA9D-4450-B2B1-A56C9C315ECD}" mergeInterval="0" personalView="1" xWindow="136" yWindow="1" windowWidth="1361" windowHeight="1051" activeSheetId="1"/>
    <customWorkbookView name="Логинова Ленара Юлдашевна - Личное представление" guid="{10610988-B7D0-46D7-B8FD-DA5F72A4893C}" mergeInterval="0" personalView="1" maximized="1" windowWidth="1916" windowHeight="854" activeSheetId="1"/>
    <customWorkbookView name="Митина Екатерина Сергеевна - Личное представление" guid="{E7170C51-9D5A-4A08-B92E-A8EB730D7DEE}" mergeInterval="0" personalView="1" windowWidth="960" windowHeight="1040" activeSheetId="1"/>
  </customWorkbookViews>
</workbook>
</file>

<file path=xl/calcChain.xml><?xml version="1.0" encoding="utf-8"?>
<calcChain xmlns="http://schemas.openxmlformats.org/spreadsheetml/2006/main">
  <c r="C230" i="1" l="1"/>
  <c r="D806" i="1" l="1"/>
  <c r="C564" i="1" l="1"/>
  <c r="D65" i="1" l="1"/>
  <c r="C538" i="1" l="1"/>
  <c r="D805" i="1" l="1"/>
  <c r="D807" i="1"/>
  <c r="D808" i="1"/>
  <c r="C806" i="1"/>
  <c r="C807" i="1"/>
  <c r="C808" i="1"/>
  <c r="C805" i="1"/>
  <c r="C809" i="1" l="1"/>
  <c r="D809" i="1"/>
  <c r="G395" i="1"/>
  <c r="C546" i="1" l="1"/>
  <c r="D329" i="1" l="1"/>
  <c r="C324" i="1"/>
  <c r="D536" i="1" l="1"/>
  <c r="D503" i="1"/>
  <c r="D504" i="1"/>
  <c r="D505" i="1"/>
  <c r="D506" i="1"/>
  <c r="C504" i="1"/>
  <c r="C505" i="1"/>
  <c r="C506" i="1"/>
  <c r="C503" i="1"/>
  <c r="D362" i="1"/>
  <c r="D344" i="1"/>
  <c r="G505" i="1" l="1"/>
  <c r="D199" i="1"/>
  <c r="D200" i="1"/>
  <c r="D201" i="1"/>
  <c r="C199" i="1"/>
  <c r="C200" i="1"/>
  <c r="C201" i="1"/>
  <c r="D198" i="1"/>
  <c r="C198" i="1"/>
  <c r="G200" i="1" l="1"/>
  <c r="E153" i="1"/>
  <c r="E152" i="1"/>
  <c r="E151" i="1"/>
  <c r="E150" i="1"/>
  <c r="D149" i="1"/>
  <c r="C149" i="1"/>
  <c r="E148" i="1"/>
  <c r="E147" i="1"/>
  <c r="E146" i="1"/>
  <c r="E145" i="1"/>
  <c r="D144" i="1"/>
  <c r="C144" i="1"/>
  <c r="E173" i="1"/>
  <c r="E172" i="1"/>
  <c r="E171" i="1"/>
  <c r="E170" i="1"/>
  <c r="D169" i="1"/>
  <c r="C169" i="1"/>
  <c r="H144" i="1" l="1"/>
  <c r="E144" i="1"/>
  <c r="E149" i="1"/>
  <c r="E169" i="1"/>
  <c r="D288" i="1"/>
  <c r="D289" i="1"/>
  <c r="D290" i="1"/>
  <c r="D291" i="1"/>
  <c r="C289" i="1"/>
  <c r="C290" i="1"/>
  <c r="C291" i="1"/>
  <c r="C288" i="1"/>
  <c r="G748" i="1"/>
  <c r="E270" i="1"/>
  <c r="E269" i="1"/>
  <c r="E268" i="1"/>
  <c r="E267" i="1"/>
  <c r="D266" i="1"/>
  <c r="C266" i="1"/>
  <c r="E266" i="1" l="1"/>
  <c r="D695" i="1"/>
  <c r="D696" i="1"/>
  <c r="D697" i="1"/>
  <c r="D698" i="1"/>
  <c r="C696" i="1"/>
  <c r="C697" i="1"/>
  <c r="C698" i="1"/>
  <c r="C695" i="1"/>
  <c r="G697" i="1" l="1"/>
  <c r="G701" i="1"/>
  <c r="D141" i="1" l="1"/>
  <c r="C141" i="1"/>
  <c r="D140" i="1"/>
  <c r="C140" i="1"/>
  <c r="D139" i="1"/>
  <c r="C139" i="1"/>
  <c r="D138" i="1"/>
  <c r="C138" i="1"/>
  <c r="D137" i="1"/>
  <c r="E136" i="1"/>
  <c r="E135" i="1"/>
  <c r="E134" i="1"/>
  <c r="E133" i="1"/>
  <c r="D132" i="1"/>
  <c r="C132" i="1"/>
  <c r="E131" i="1"/>
  <c r="E130" i="1"/>
  <c r="E129" i="1"/>
  <c r="E128" i="1"/>
  <c r="D127" i="1"/>
  <c r="C127" i="1"/>
  <c r="E126" i="1"/>
  <c r="E125" i="1"/>
  <c r="E124" i="1"/>
  <c r="E123" i="1"/>
  <c r="D122" i="1"/>
  <c r="C122" i="1"/>
  <c r="E121" i="1"/>
  <c r="E120" i="1"/>
  <c r="E119" i="1"/>
  <c r="E118" i="1"/>
  <c r="D117" i="1"/>
  <c r="C117" i="1"/>
  <c r="E116" i="1"/>
  <c r="E115" i="1"/>
  <c r="E114" i="1"/>
  <c r="E113" i="1"/>
  <c r="D112" i="1"/>
  <c r="C112" i="1"/>
  <c r="E111" i="1"/>
  <c r="E110" i="1"/>
  <c r="E109" i="1"/>
  <c r="E108" i="1"/>
  <c r="D107" i="1"/>
  <c r="C107" i="1"/>
  <c r="E106" i="1"/>
  <c r="E105" i="1"/>
  <c r="E104" i="1"/>
  <c r="E103" i="1"/>
  <c r="D102" i="1"/>
  <c r="D101" i="1" s="1"/>
  <c r="C102" i="1"/>
  <c r="C101" i="1" s="1"/>
  <c r="E100" i="1"/>
  <c r="E99" i="1"/>
  <c r="E98" i="1"/>
  <c r="E97" i="1"/>
  <c r="D96" i="1"/>
  <c r="C96" i="1"/>
  <c r="E95" i="1"/>
  <c r="E94" i="1"/>
  <c r="E93" i="1"/>
  <c r="E92" i="1"/>
  <c r="D91" i="1"/>
  <c r="C91" i="1"/>
  <c r="E90" i="1"/>
  <c r="E89" i="1"/>
  <c r="E88" i="1"/>
  <c r="E87" i="1"/>
  <c r="D86" i="1"/>
  <c r="C86" i="1"/>
  <c r="E85" i="1"/>
  <c r="E84" i="1"/>
  <c r="E83" i="1"/>
  <c r="E82" i="1"/>
  <c r="D81" i="1"/>
  <c r="C81" i="1"/>
  <c r="E80" i="1"/>
  <c r="E79" i="1"/>
  <c r="E78" i="1"/>
  <c r="E77" i="1"/>
  <c r="D76" i="1"/>
  <c r="D75" i="1" s="1"/>
  <c r="C76" i="1"/>
  <c r="E74" i="1"/>
  <c r="E73" i="1"/>
  <c r="E72" i="1"/>
  <c r="E71" i="1"/>
  <c r="D70" i="1"/>
  <c r="C70" i="1"/>
  <c r="E69" i="1"/>
  <c r="E68" i="1"/>
  <c r="E67" i="1"/>
  <c r="E66" i="1"/>
  <c r="C65" i="1"/>
  <c r="E64" i="1"/>
  <c r="E63" i="1"/>
  <c r="E62" i="1"/>
  <c r="E61" i="1"/>
  <c r="D60" i="1"/>
  <c r="C60" i="1"/>
  <c r="E59" i="1"/>
  <c r="E58" i="1"/>
  <c r="E57" i="1"/>
  <c r="E56" i="1"/>
  <c r="D55" i="1"/>
  <c r="C55" i="1"/>
  <c r="E54" i="1"/>
  <c r="E53" i="1"/>
  <c r="E52" i="1"/>
  <c r="E51" i="1"/>
  <c r="D50" i="1"/>
  <c r="C50" i="1"/>
  <c r="C49" i="1" l="1"/>
  <c r="E50" i="1"/>
  <c r="E60" i="1"/>
  <c r="E65" i="1"/>
  <c r="G139" i="1"/>
  <c r="E86" i="1"/>
  <c r="E96" i="1"/>
  <c r="E101" i="1"/>
  <c r="E107" i="1"/>
  <c r="E117" i="1"/>
  <c r="G141" i="1"/>
  <c r="E127" i="1"/>
  <c r="C137" i="1"/>
  <c r="G140" i="1" s="1"/>
  <c r="E140" i="1"/>
  <c r="C75" i="1"/>
  <c r="E75" i="1" s="1"/>
  <c r="E55" i="1"/>
  <c r="E70" i="1"/>
  <c r="E81" i="1"/>
  <c r="E91" i="1"/>
  <c r="E112" i="1"/>
  <c r="E122" i="1"/>
  <c r="E132" i="1"/>
  <c r="E139" i="1"/>
  <c r="E141" i="1"/>
  <c r="E76" i="1"/>
  <c r="E102" i="1"/>
  <c r="E138" i="1"/>
  <c r="D49" i="1"/>
  <c r="E49" i="1" l="1"/>
  <c r="E137" i="1"/>
  <c r="G567" i="1"/>
  <c r="D615" i="1" l="1"/>
  <c r="C577" i="1" l="1"/>
  <c r="H203" i="1" l="1"/>
  <c r="D225" i="1"/>
  <c r="D226" i="1"/>
  <c r="D227" i="1"/>
  <c r="D224" i="1"/>
  <c r="C225" i="1"/>
  <c r="C226" i="1"/>
  <c r="C227" i="1"/>
  <c r="C224" i="1"/>
  <c r="E217" i="1"/>
  <c r="E216" i="1"/>
  <c r="E215" i="1"/>
  <c r="E214" i="1"/>
  <c r="D213" i="1"/>
  <c r="C213" i="1"/>
  <c r="G226" i="1" l="1"/>
  <c r="E213" i="1"/>
  <c r="D389" i="1" l="1"/>
  <c r="D390" i="1"/>
  <c r="D391" i="1"/>
  <c r="D392" i="1"/>
  <c r="C390" i="1"/>
  <c r="C391" i="1"/>
  <c r="C392" i="1"/>
  <c r="C389" i="1"/>
  <c r="G391" i="1" l="1"/>
  <c r="D44" i="1"/>
  <c r="D45" i="1"/>
  <c r="D46" i="1"/>
  <c r="D47" i="1"/>
  <c r="C45" i="1"/>
  <c r="C46" i="1"/>
  <c r="C47" i="1"/>
  <c r="C44" i="1"/>
  <c r="E26" i="1"/>
  <c r="E25" i="1"/>
  <c r="E24" i="1"/>
  <c r="E23" i="1"/>
  <c r="D22" i="1"/>
  <c r="C22" i="1"/>
  <c r="G46" i="1" l="1"/>
  <c r="E22" i="1"/>
  <c r="D318" i="1" l="1"/>
  <c r="D319" i="1"/>
  <c r="D320" i="1"/>
  <c r="D321" i="1"/>
  <c r="C319" i="1"/>
  <c r="C320" i="1"/>
  <c r="C321" i="1"/>
  <c r="C318" i="1"/>
  <c r="D300" i="1"/>
  <c r="E304" i="1"/>
  <c r="E303" i="1"/>
  <c r="E302" i="1"/>
  <c r="E301" i="1"/>
  <c r="C300" i="1"/>
  <c r="G320" i="1" l="1"/>
  <c r="E300" i="1"/>
  <c r="E682" i="1" l="1"/>
  <c r="E681" i="1"/>
  <c r="E680" i="1"/>
  <c r="E679" i="1"/>
  <c r="D678" i="1"/>
  <c r="C678" i="1"/>
  <c r="E678" i="1" l="1"/>
  <c r="D641" i="1" l="1"/>
  <c r="D642" i="1"/>
  <c r="D643" i="1"/>
  <c r="D644" i="1"/>
  <c r="C642" i="1"/>
  <c r="C643" i="1"/>
  <c r="C644" i="1"/>
  <c r="C641" i="1"/>
  <c r="D635" i="1"/>
  <c r="C635" i="1"/>
  <c r="E639" i="1"/>
  <c r="E638" i="1"/>
  <c r="E637" i="1"/>
  <c r="E636" i="1"/>
  <c r="E621" i="1"/>
  <c r="G643" i="1" l="1"/>
  <c r="E635" i="1"/>
  <c r="E611" i="1" l="1"/>
  <c r="E610" i="1"/>
  <c r="E609" i="1"/>
  <c r="E608" i="1"/>
  <c r="E606" i="1"/>
  <c r="E605" i="1"/>
  <c r="E604" i="1"/>
  <c r="E603" i="1"/>
  <c r="E601" i="1"/>
  <c r="E600" i="1"/>
  <c r="E599" i="1"/>
  <c r="E598" i="1"/>
  <c r="E596" i="1"/>
  <c r="E595" i="1"/>
  <c r="E594" i="1"/>
  <c r="E593" i="1"/>
  <c r="E591" i="1"/>
  <c r="E590" i="1"/>
  <c r="E589" i="1"/>
  <c r="E588" i="1"/>
  <c r="E586" i="1"/>
  <c r="E585" i="1"/>
  <c r="E584" i="1"/>
  <c r="E583" i="1"/>
  <c r="E581" i="1"/>
  <c r="E580" i="1"/>
  <c r="E579" i="1"/>
  <c r="E578" i="1"/>
  <c r="E501" i="1"/>
  <c r="E500" i="1"/>
  <c r="E499" i="1"/>
  <c r="E498" i="1"/>
  <c r="E495" i="1"/>
  <c r="E494" i="1"/>
  <c r="E493" i="1"/>
  <c r="E492" i="1"/>
  <c r="E490" i="1"/>
  <c r="E489" i="1"/>
  <c r="E488" i="1"/>
  <c r="E487" i="1"/>
  <c r="E485" i="1"/>
  <c r="E484" i="1"/>
  <c r="E483" i="1"/>
  <c r="E482" i="1"/>
  <c r="E479" i="1"/>
  <c r="E478" i="1"/>
  <c r="E477" i="1"/>
  <c r="E476" i="1"/>
  <c r="E474" i="1"/>
  <c r="E473" i="1"/>
  <c r="E472" i="1"/>
  <c r="E471" i="1"/>
  <c r="E468" i="1"/>
  <c r="E467" i="1"/>
  <c r="E466" i="1"/>
  <c r="E465" i="1"/>
  <c r="E463" i="1"/>
  <c r="E462" i="1"/>
  <c r="E461" i="1"/>
  <c r="E460" i="1"/>
  <c r="E458" i="1"/>
  <c r="E457" i="1"/>
  <c r="E456" i="1"/>
  <c r="E455" i="1"/>
  <c r="E634" i="1"/>
  <c r="E633" i="1"/>
  <c r="E632" i="1"/>
  <c r="E631" i="1"/>
  <c r="E628" i="1"/>
  <c r="E627" i="1"/>
  <c r="E626" i="1"/>
  <c r="E625" i="1"/>
  <c r="E623" i="1"/>
  <c r="E620" i="1"/>
  <c r="E359" i="1"/>
  <c r="E358" i="1"/>
  <c r="E357" i="1"/>
  <c r="E356" i="1"/>
  <c r="E354" i="1"/>
  <c r="E353" i="1"/>
  <c r="E352" i="1"/>
  <c r="E351" i="1"/>
  <c r="C355" i="1"/>
  <c r="D355" i="1"/>
  <c r="E348" i="1"/>
  <c r="E347" i="1"/>
  <c r="E346" i="1"/>
  <c r="E345" i="1"/>
  <c r="E343" i="1"/>
  <c r="E342" i="1"/>
  <c r="E341" i="1"/>
  <c r="E340" i="1"/>
  <c r="E338" i="1"/>
  <c r="E337" i="1"/>
  <c r="E336" i="1"/>
  <c r="E335" i="1"/>
  <c r="E333" i="1"/>
  <c r="E332" i="1"/>
  <c r="E331" i="1"/>
  <c r="E330" i="1"/>
  <c r="E328" i="1"/>
  <c r="E327" i="1"/>
  <c r="E326" i="1"/>
  <c r="E325" i="1"/>
  <c r="E316" i="1"/>
  <c r="E315" i="1"/>
  <c r="E314" i="1"/>
  <c r="E313" i="1"/>
  <c r="E310" i="1"/>
  <c r="E309" i="1"/>
  <c r="E308" i="1"/>
  <c r="E307" i="1"/>
  <c r="E299" i="1"/>
  <c r="E298" i="1"/>
  <c r="E297" i="1"/>
  <c r="E296" i="1"/>
  <c r="E286" i="1"/>
  <c r="E285" i="1"/>
  <c r="E284" i="1"/>
  <c r="E283" i="1"/>
  <c r="E281" i="1"/>
  <c r="E280" i="1"/>
  <c r="E279" i="1"/>
  <c r="E278" i="1"/>
  <c r="E276" i="1"/>
  <c r="E275" i="1"/>
  <c r="E274" i="1"/>
  <c r="E273" i="1"/>
  <c r="E265" i="1"/>
  <c r="E264" i="1"/>
  <c r="E263" i="1"/>
  <c r="E262" i="1"/>
  <c r="E259" i="1"/>
  <c r="E258" i="1"/>
  <c r="E257" i="1"/>
  <c r="E256" i="1"/>
  <c r="E254" i="1"/>
  <c r="E253" i="1"/>
  <c r="E252" i="1"/>
  <c r="E251" i="1"/>
  <c r="E249" i="1"/>
  <c r="E248" i="1"/>
  <c r="E247" i="1"/>
  <c r="E246" i="1"/>
  <c r="E244" i="1"/>
  <c r="E243" i="1"/>
  <c r="E242" i="1"/>
  <c r="E241" i="1"/>
  <c r="E239" i="1"/>
  <c r="E238" i="1"/>
  <c r="E237" i="1"/>
  <c r="E236" i="1"/>
  <c r="E234" i="1"/>
  <c r="E233" i="1"/>
  <c r="E232" i="1"/>
  <c r="E231" i="1"/>
  <c r="E196" i="1"/>
  <c r="E195" i="1"/>
  <c r="E194" i="1"/>
  <c r="E193" i="1"/>
  <c r="E190" i="1"/>
  <c r="E189" i="1"/>
  <c r="E188" i="1"/>
  <c r="E187" i="1"/>
  <c r="E184" i="1"/>
  <c r="E183" i="1"/>
  <c r="E182" i="1"/>
  <c r="E181" i="1"/>
  <c r="E179" i="1"/>
  <c r="E178" i="1"/>
  <c r="E177" i="1"/>
  <c r="E176" i="1"/>
  <c r="E168" i="1"/>
  <c r="E167" i="1"/>
  <c r="E166" i="1"/>
  <c r="E165" i="1"/>
  <c r="E163" i="1"/>
  <c r="E162" i="1"/>
  <c r="E161" i="1"/>
  <c r="E160" i="1"/>
  <c r="E158" i="1"/>
  <c r="E157" i="1"/>
  <c r="E156" i="1"/>
  <c r="E155" i="1"/>
  <c r="E212" i="1"/>
  <c r="E211" i="1"/>
  <c r="E210" i="1"/>
  <c r="E209" i="1"/>
  <c r="E222" i="1"/>
  <c r="E221" i="1"/>
  <c r="E220" i="1"/>
  <c r="E219" i="1"/>
  <c r="E207" i="1"/>
  <c r="E206" i="1"/>
  <c r="E205" i="1"/>
  <c r="E204" i="1"/>
  <c r="E355" i="1" l="1"/>
  <c r="E389" i="1" l="1"/>
  <c r="D736" i="1"/>
  <c r="D737" i="1"/>
  <c r="D738" i="1"/>
  <c r="D739" i="1"/>
  <c r="C737" i="1"/>
  <c r="C738" i="1"/>
  <c r="C739" i="1"/>
  <c r="C736" i="1"/>
  <c r="D730" i="1"/>
  <c r="C730" i="1"/>
  <c r="D725" i="1"/>
  <c r="C725" i="1"/>
  <c r="D719" i="1"/>
  <c r="D720" i="1"/>
  <c r="D721" i="1"/>
  <c r="D722" i="1"/>
  <c r="C720" i="1"/>
  <c r="C721" i="1"/>
  <c r="C722" i="1"/>
  <c r="C719" i="1"/>
  <c r="D562" i="1"/>
  <c r="D563" i="1"/>
  <c r="D564" i="1"/>
  <c r="D565" i="1"/>
  <c r="C563" i="1"/>
  <c r="C565" i="1"/>
  <c r="C562" i="1"/>
  <c r="D794" i="1"/>
  <c r="D793" i="1" s="1"/>
  <c r="C794" i="1"/>
  <c r="C793" i="1" s="1"/>
  <c r="D647" i="1"/>
  <c r="C567" i="1"/>
  <c r="D383" i="1"/>
  <c r="C383" i="1"/>
  <c r="D378" i="1"/>
  <c r="C378" i="1"/>
  <c r="D373" i="1"/>
  <c r="C373" i="1"/>
  <c r="D367" i="1"/>
  <c r="D366" i="1" s="1"/>
  <c r="C367" i="1"/>
  <c r="C366" i="1" s="1"/>
  <c r="D770" i="1"/>
  <c r="C770" i="1"/>
  <c r="C769" i="1" s="1"/>
  <c r="D764" i="1"/>
  <c r="C764" i="1"/>
  <c r="C763" i="1" s="1"/>
  <c r="D758" i="1"/>
  <c r="C758" i="1"/>
  <c r="D753" i="1"/>
  <c r="C753" i="1"/>
  <c r="D748" i="1"/>
  <c r="C748" i="1"/>
  <c r="D742" i="1"/>
  <c r="C742" i="1"/>
  <c r="C741" i="1" s="1"/>
  <c r="D713" i="1"/>
  <c r="C713" i="1"/>
  <c r="C712" i="1" s="1"/>
  <c r="D707" i="1"/>
  <c r="C707" i="1"/>
  <c r="C706" i="1" s="1"/>
  <c r="D701" i="1"/>
  <c r="C701" i="1"/>
  <c r="C700" i="1" s="1"/>
  <c r="D556" i="1"/>
  <c r="C556" i="1"/>
  <c r="D551" i="1"/>
  <c r="C551" i="1"/>
  <c r="D546" i="1"/>
  <c r="D541" i="1"/>
  <c r="C541" i="1"/>
  <c r="D442" i="1"/>
  <c r="D441" i="1" s="1"/>
  <c r="C442" i="1"/>
  <c r="C441" i="1" s="1"/>
  <c r="D436" i="1"/>
  <c r="C436" i="1"/>
  <c r="D431" i="1"/>
  <c r="C431" i="1"/>
  <c r="D426" i="1"/>
  <c r="C426" i="1"/>
  <c r="C425" i="1" s="1"/>
  <c r="D420" i="1"/>
  <c r="C420" i="1"/>
  <c r="D415" i="1"/>
  <c r="C415" i="1"/>
  <c r="D410" i="1"/>
  <c r="C410" i="1"/>
  <c r="D405" i="1"/>
  <c r="C405" i="1"/>
  <c r="D400" i="1"/>
  <c r="C400" i="1"/>
  <c r="D395" i="1"/>
  <c r="C395" i="1"/>
  <c r="D530" i="1"/>
  <c r="C530" i="1"/>
  <c r="D525" i="1"/>
  <c r="C525" i="1"/>
  <c r="D520" i="1"/>
  <c r="C520" i="1"/>
  <c r="D515" i="1"/>
  <c r="C515" i="1"/>
  <c r="C514" i="1" s="1"/>
  <c r="D509" i="1"/>
  <c r="C509" i="1"/>
  <c r="C508" i="1" s="1"/>
  <c r="D800" i="1"/>
  <c r="D801" i="1"/>
  <c r="D802" i="1"/>
  <c r="D803" i="1"/>
  <c r="C801" i="1"/>
  <c r="C802" i="1"/>
  <c r="C803" i="1"/>
  <c r="C800" i="1"/>
  <c r="D788" i="1"/>
  <c r="D787" i="1" s="1"/>
  <c r="C788" i="1"/>
  <c r="C787" i="1" s="1"/>
  <c r="D782" i="1"/>
  <c r="D781" i="1" s="1"/>
  <c r="C782" i="1"/>
  <c r="C781" i="1" s="1"/>
  <c r="D689" i="1"/>
  <c r="C689" i="1"/>
  <c r="D684" i="1"/>
  <c r="D683" i="1" s="1"/>
  <c r="C684" i="1"/>
  <c r="D673" i="1"/>
  <c r="C673" i="1"/>
  <c r="D668" i="1"/>
  <c r="D667" i="1" s="1"/>
  <c r="C668" i="1"/>
  <c r="D662" i="1"/>
  <c r="C662" i="1"/>
  <c r="D657" i="1"/>
  <c r="C657" i="1"/>
  <c r="D652" i="1"/>
  <c r="C652" i="1"/>
  <c r="C647" i="1"/>
  <c r="D607" i="1"/>
  <c r="C607" i="1"/>
  <c r="D602" i="1"/>
  <c r="C602" i="1"/>
  <c r="D597" i="1"/>
  <c r="C597" i="1"/>
  <c r="D592" i="1"/>
  <c r="C592" i="1"/>
  <c r="D587" i="1"/>
  <c r="C587" i="1"/>
  <c r="D582" i="1"/>
  <c r="C582" i="1"/>
  <c r="D577" i="1"/>
  <c r="D572" i="1"/>
  <c r="C572" i="1"/>
  <c r="D567" i="1"/>
  <c r="C497" i="1"/>
  <c r="C496" i="1" s="1"/>
  <c r="D491" i="1"/>
  <c r="C491" i="1"/>
  <c r="D486" i="1"/>
  <c r="C486" i="1"/>
  <c r="D481" i="1"/>
  <c r="D480" i="1" s="1"/>
  <c r="C481" i="1"/>
  <c r="D475" i="1"/>
  <c r="C475" i="1"/>
  <c r="D470" i="1"/>
  <c r="C470" i="1"/>
  <c r="D464" i="1"/>
  <c r="C464" i="1"/>
  <c r="D459" i="1"/>
  <c r="C459" i="1"/>
  <c r="D454" i="1"/>
  <c r="C454" i="1"/>
  <c r="D630" i="1"/>
  <c r="D629" i="1" s="1"/>
  <c r="C630" i="1"/>
  <c r="C629" i="1" s="1"/>
  <c r="D624" i="1"/>
  <c r="C624" i="1"/>
  <c r="D619" i="1"/>
  <c r="D618" i="1" s="1"/>
  <c r="C619" i="1"/>
  <c r="D350" i="1"/>
  <c r="C350" i="1"/>
  <c r="C349" i="1" s="1"/>
  <c r="C344" i="1"/>
  <c r="D339" i="1"/>
  <c r="C339" i="1"/>
  <c r="D334" i="1"/>
  <c r="C334" i="1"/>
  <c r="C329" i="1"/>
  <c r="D324" i="1"/>
  <c r="D312" i="1"/>
  <c r="D311" i="1" s="1"/>
  <c r="C312" i="1"/>
  <c r="C311" i="1" s="1"/>
  <c r="D306" i="1"/>
  <c r="D305" i="1" s="1"/>
  <c r="C306" i="1"/>
  <c r="C305" i="1" s="1"/>
  <c r="D295" i="1"/>
  <c r="D294" i="1" s="1"/>
  <c r="C295" i="1"/>
  <c r="C294" i="1" s="1"/>
  <c r="D282" i="1"/>
  <c r="C282" i="1"/>
  <c r="D277" i="1"/>
  <c r="C277" i="1"/>
  <c r="D272" i="1"/>
  <c r="C272" i="1"/>
  <c r="D261" i="1"/>
  <c r="D260" i="1" s="1"/>
  <c r="C261" i="1"/>
  <c r="C260" i="1" s="1"/>
  <c r="D255" i="1"/>
  <c r="C255" i="1"/>
  <c r="D250" i="1"/>
  <c r="C250" i="1"/>
  <c r="D245" i="1"/>
  <c r="D240" i="1"/>
  <c r="C240" i="1"/>
  <c r="D235" i="1"/>
  <c r="C235" i="1"/>
  <c r="D230" i="1"/>
  <c r="C192" i="1"/>
  <c r="C191" i="1" s="1"/>
  <c r="D192" i="1"/>
  <c r="D191" i="1" s="1"/>
  <c r="D186" i="1"/>
  <c r="D185" i="1" s="1"/>
  <c r="C186" i="1"/>
  <c r="C185" i="1" s="1"/>
  <c r="C180" i="1"/>
  <c r="D175" i="1"/>
  <c r="C175" i="1"/>
  <c r="D164" i="1"/>
  <c r="C164" i="1"/>
  <c r="D159" i="1"/>
  <c r="C159" i="1"/>
  <c r="D154" i="1"/>
  <c r="C218" i="1"/>
  <c r="D218" i="1"/>
  <c r="D208" i="1"/>
  <c r="C208" i="1"/>
  <c r="D203" i="1"/>
  <c r="C203" i="1"/>
  <c r="D38" i="1"/>
  <c r="C38" i="1"/>
  <c r="D33" i="1"/>
  <c r="C33" i="1"/>
  <c r="D27" i="1"/>
  <c r="D21" i="1" s="1"/>
  <c r="C27" i="1"/>
  <c r="C21" i="1" s="1"/>
  <c r="D10" i="1"/>
  <c r="D9" i="1" s="1"/>
  <c r="C10" i="1"/>
  <c r="C9" i="1" s="1"/>
  <c r="C561" i="1" l="1"/>
  <c r="G565" i="1" s="1"/>
  <c r="C394" i="1"/>
  <c r="C271" i="1"/>
  <c r="D323" i="1"/>
  <c r="D143" i="1"/>
  <c r="H208" i="1"/>
  <c r="D271" i="1"/>
  <c r="E271" i="1" s="1"/>
  <c r="C646" i="1"/>
  <c r="D646" i="1"/>
  <c r="G564" i="1"/>
  <c r="G720" i="1"/>
  <c r="C453" i="1"/>
  <c r="E260" i="1"/>
  <c r="C323" i="1"/>
  <c r="E323" i="1" s="1"/>
  <c r="C618" i="1"/>
  <c r="E618" i="1" s="1"/>
  <c r="C469" i="1"/>
  <c r="C667" i="1"/>
  <c r="C799" i="1"/>
  <c r="E802" i="1"/>
  <c r="E803" i="1"/>
  <c r="E801" i="1"/>
  <c r="E378" i="1"/>
  <c r="C683" i="1"/>
  <c r="E683" i="1" s="1"/>
  <c r="C174" i="1"/>
  <c r="D453" i="1"/>
  <c r="C747" i="1"/>
  <c r="C372" i="1"/>
  <c r="C32" i="1"/>
  <c r="D32" i="1"/>
  <c r="D561" i="1"/>
  <c r="E9" i="1"/>
  <c r="E781" i="1"/>
  <c r="E787" i="1"/>
  <c r="D799" i="1"/>
  <c r="E799" i="1" s="1"/>
  <c r="E541" i="1"/>
  <c r="E546" i="1"/>
  <c r="E551" i="1"/>
  <c r="E556" i="1"/>
  <c r="E701" i="1"/>
  <c r="E753" i="1"/>
  <c r="E758" i="1"/>
  <c r="E367" i="1"/>
  <c r="E383" i="1"/>
  <c r="C718" i="1"/>
  <c r="G721" i="1" s="1"/>
  <c r="E721" i="1"/>
  <c r="E722" i="1"/>
  <c r="E720" i="1"/>
  <c r="E725" i="1"/>
  <c r="E730" i="1"/>
  <c r="C735" i="1"/>
  <c r="D735" i="1"/>
  <c r="D388" i="1"/>
  <c r="C480" i="1"/>
  <c r="E480" i="1" s="1"/>
  <c r="E442" i="1"/>
  <c r="E707" i="1"/>
  <c r="D706" i="1"/>
  <c r="E706" i="1" s="1"/>
  <c r="E713" i="1"/>
  <c r="D712" i="1"/>
  <c r="E712" i="1" s="1"/>
  <c r="E38" i="1"/>
  <c r="E441" i="1"/>
  <c r="E742" i="1"/>
  <c r="D741" i="1"/>
  <c r="E741" i="1" s="1"/>
  <c r="E748" i="1"/>
  <c r="D747" i="1"/>
  <c r="E764" i="1"/>
  <c r="D763" i="1"/>
  <c r="E763" i="1" s="1"/>
  <c r="E770" i="1"/>
  <c r="D769" i="1"/>
  <c r="E769" i="1" s="1"/>
  <c r="E373" i="1"/>
  <c r="D372" i="1"/>
  <c r="D700" i="1"/>
  <c r="E700" i="1" s="1"/>
  <c r="E366" i="1"/>
  <c r="C388" i="1"/>
  <c r="G392" i="1" s="1"/>
  <c r="D718" i="1"/>
  <c r="E294" i="1"/>
  <c r="E305" i="1"/>
  <c r="E311" i="1"/>
  <c r="D349" i="1"/>
  <c r="E349" i="1" s="1"/>
  <c r="E350" i="1"/>
  <c r="E629" i="1"/>
  <c r="E459" i="1"/>
  <c r="E464" i="1"/>
  <c r="E470" i="1"/>
  <c r="E475" i="1"/>
  <c r="E800" i="1"/>
  <c r="E509" i="1"/>
  <c r="E515" i="1"/>
  <c r="E520" i="1"/>
  <c r="E525" i="1"/>
  <c r="E530" i="1"/>
  <c r="E395" i="1"/>
  <c r="E400" i="1"/>
  <c r="E405" i="1"/>
  <c r="E410" i="1"/>
  <c r="E415" i="1"/>
  <c r="E420" i="1"/>
  <c r="E426" i="1"/>
  <c r="E431" i="1"/>
  <c r="E436" i="1"/>
  <c r="D508" i="1"/>
  <c r="E508" i="1" s="1"/>
  <c r="D514" i="1"/>
  <c r="E514" i="1" s="1"/>
  <c r="D394" i="1"/>
  <c r="E394" i="1" s="1"/>
  <c r="D425" i="1"/>
  <c r="E425" i="1" s="1"/>
  <c r="D469" i="1"/>
  <c r="D229" i="1"/>
  <c r="E192" i="1"/>
  <c r="E218" i="1"/>
  <c r="E10" i="1"/>
  <c r="E27" i="1"/>
  <c r="E33" i="1"/>
  <c r="E203" i="1"/>
  <c r="E208" i="1"/>
  <c r="E159" i="1"/>
  <c r="E164" i="1"/>
  <c r="E175" i="1"/>
  <c r="E186" i="1"/>
  <c r="E230" i="1"/>
  <c r="E235" i="1"/>
  <c r="E240" i="1"/>
  <c r="E250" i="1"/>
  <c r="E255" i="1"/>
  <c r="E261" i="1"/>
  <c r="E272" i="1"/>
  <c r="E277" i="1"/>
  <c r="E282" i="1"/>
  <c r="E295" i="1"/>
  <c r="E306" i="1"/>
  <c r="E312" i="1"/>
  <c r="E324" i="1"/>
  <c r="E329" i="1"/>
  <c r="E334" i="1"/>
  <c r="E339" i="1"/>
  <c r="E344" i="1"/>
  <c r="E619" i="1"/>
  <c r="E624" i="1"/>
  <c r="E630" i="1"/>
  <c r="E454" i="1"/>
  <c r="E481" i="1"/>
  <c r="E486" i="1"/>
  <c r="E491" i="1"/>
  <c r="E567" i="1"/>
  <c r="E572" i="1"/>
  <c r="E577" i="1"/>
  <c r="E582" i="1"/>
  <c r="E587" i="1"/>
  <c r="E592" i="1"/>
  <c r="E597" i="1"/>
  <c r="E602" i="1"/>
  <c r="E607" i="1"/>
  <c r="E647" i="1"/>
  <c r="E652" i="1"/>
  <c r="E657" i="1"/>
  <c r="E662" i="1"/>
  <c r="E668" i="1"/>
  <c r="E673" i="1"/>
  <c r="E684" i="1"/>
  <c r="E689" i="1"/>
  <c r="E782" i="1"/>
  <c r="E788" i="1"/>
  <c r="E794" i="1"/>
  <c r="E392" i="1"/>
  <c r="E371" i="1"/>
  <c r="E387" i="1"/>
  <c r="E386" i="1"/>
  <c r="E385" i="1"/>
  <c r="E384" i="1"/>
  <c r="E382" i="1"/>
  <c r="E381" i="1"/>
  <c r="E380" i="1"/>
  <c r="E379" i="1"/>
  <c r="E377" i="1"/>
  <c r="E376" i="1"/>
  <c r="E375" i="1"/>
  <c r="E374" i="1"/>
  <c r="E370" i="1"/>
  <c r="E369" i="1"/>
  <c r="E368" i="1"/>
  <c r="D776" i="1"/>
  <c r="D777" i="1"/>
  <c r="D778" i="1"/>
  <c r="D779" i="1"/>
  <c r="C777" i="1"/>
  <c r="C778" i="1"/>
  <c r="C779" i="1"/>
  <c r="C776" i="1"/>
  <c r="E774" i="1"/>
  <c r="E773" i="1"/>
  <c r="E772" i="1"/>
  <c r="E771" i="1"/>
  <c r="E768" i="1"/>
  <c r="E767" i="1"/>
  <c r="E766" i="1"/>
  <c r="E765" i="1"/>
  <c r="E762" i="1"/>
  <c r="E761" i="1"/>
  <c r="E760" i="1"/>
  <c r="E759" i="1"/>
  <c r="E757" i="1"/>
  <c r="E756" i="1"/>
  <c r="E755" i="1"/>
  <c r="E754" i="1"/>
  <c r="E752" i="1"/>
  <c r="E751" i="1"/>
  <c r="E750" i="1"/>
  <c r="E749" i="1"/>
  <c r="E746" i="1"/>
  <c r="E745" i="1"/>
  <c r="E744" i="1"/>
  <c r="E743" i="1"/>
  <c r="E719" i="1"/>
  <c r="E734" i="1"/>
  <c r="E733" i="1"/>
  <c r="E732" i="1"/>
  <c r="E731" i="1"/>
  <c r="E729" i="1"/>
  <c r="E728" i="1"/>
  <c r="E727" i="1"/>
  <c r="E726" i="1"/>
  <c r="E717" i="1"/>
  <c r="E716" i="1"/>
  <c r="E715" i="1"/>
  <c r="E714" i="1"/>
  <c r="E711" i="1"/>
  <c r="E710" i="1"/>
  <c r="E709" i="1"/>
  <c r="E708" i="1"/>
  <c r="E705" i="1"/>
  <c r="E704" i="1"/>
  <c r="E703" i="1"/>
  <c r="E702" i="1"/>
  <c r="E560" i="1"/>
  <c r="E559" i="1"/>
  <c r="E558" i="1"/>
  <c r="E557" i="1"/>
  <c r="E555" i="1"/>
  <c r="E554" i="1"/>
  <c r="E553" i="1"/>
  <c r="E552" i="1"/>
  <c r="E550" i="1"/>
  <c r="E549" i="1"/>
  <c r="E548" i="1"/>
  <c r="E547" i="1"/>
  <c r="E545" i="1"/>
  <c r="E544" i="1"/>
  <c r="E543" i="1"/>
  <c r="E542" i="1"/>
  <c r="D448" i="1"/>
  <c r="D449" i="1"/>
  <c r="D450" i="1"/>
  <c r="D451" i="1"/>
  <c r="C449" i="1"/>
  <c r="C450" i="1"/>
  <c r="C451" i="1"/>
  <c r="C448" i="1"/>
  <c r="E446" i="1"/>
  <c r="E445" i="1"/>
  <c r="E444" i="1"/>
  <c r="E443" i="1"/>
  <c r="E440" i="1"/>
  <c r="E439" i="1"/>
  <c r="E438" i="1"/>
  <c r="E437" i="1"/>
  <c r="E435" i="1"/>
  <c r="E434" i="1"/>
  <c r="E433" i="1"/>
  <c r="E432" i="1"/>
  <c r="E430" i="1"/>
  <c r="E429" i="1"/>
  <c r="E428" i="1"/>
  <c r="E427" i="1"/>
  <c r="E424" i="1"/>
  <c r="E423" i="1"/>
  <c r="E422" i="1"/>
  <c r="E421" i="1"/>
  <c r="E419" i="1"/>
  <c r="E418" i="1"/>
  <c r="E417" i="1"/>
  <c r="E416" i="1"/>
  <c r="E414" i="1"/>
  <c r="E413" i="1"/>
  <c r="E412" i="1"/>
  <c r="E411" i="1"/>
  <c r="E409" i="1"/>
  <c r="E408" i="1"/>
  <c r="E407" i="1"/>
  <c r="E406" i="1"/>
  <c r="E404" i="1"/>
  <c r="E403" i="1"/>
  <c r="E402" i="1"/>
  <c r="E401" i="1"/>
  <c r="E399" i="1"/>
  <c r="E398" i="1"/>
  <c r="E397" i="1"/>
  <c r="E396" i="1"/>
  <c r="D537" i="1"/>
  <c r="D538" i="1"/>
  <c r="D539" i="1"/>
  <c r="C537" i="1"/>
  <c r="C539" i="1"/>
  <c r="C536" i="1"/>
  <c r="E534" i="1"/>
  <c r="E533" i="1"/>
  <c r="E532" i="1"/>
  <c r="E531" i="1"/>
  <c r="E529" i="1"/>
  <c r="E528" i="1"/>
  <c r="E527" i="1"/>
  <c r="E526" i="1"/>
  <c r="E524" i="1"/>
  <c r="E523" i="1"/>
  <c r="E522" i="1"/>
  <c r="E521" i="1"/>
  <c r="E519" i="1"/>
  <c r="E518" i="1"/>
  <c r="E517" i="1"/>
  <c r="E516" i="1"/>
  <c r="E513" i="1"/>
  <c r="E512" i="1"/>
  <c r="E511" i="1"/>
  <c r="E510" i="1"/>
  <c r="E798" i="1"/>
  <c r="E797" i="1"/>
  <c r="E796" i="1"/>
  <c r="E795" i="1"/>
  <c r="E792" i="1"/>
  <c r="E791" i="1"/>
  <c r="E790" i="1"/>
  <c r="E789" i="1"/>
  <c r="E786" i="1"/>
  <c r="E785" i="1"/>
  <c r="E784" i="1"/>
  <c r="E783" i="1"/>
  <c r="E693" i="1"/>
  <c r="E692" i="1"/>
  <c r="E691" i="1"/>
  <c r="E690" i="1"/>
  <c r="E688" i="1"/>
  <c r="E687" i="1"/>
  <c r="E686" i="1"/>
  <c r="E685" i="1"/>
  <c r="E677" i="1"/>
  <c r="E676" i="1"/>
  <c r="E675" i="1"/>
  <c r="E674" i="1"/>
  <c r="E672" i="1"/>
  <c r="E671" i="1"/>
  <c r="E670" i="1"/>
  <c r="E669" i="1"/>
  <c r="E666" i="1"/>
  <c r="E665" i="1"/>
  <c r="E664" i="1"/>
  <c r="E663" i="1"/>
  <c r="E661" i="1"/>
  <c r="E660" i="1"/>
  <c r="E659" i="1"/>
  <c r="E658" i="1"/>
  <c r="E656" i="1"/>
  <c r="E655" i="1"/>
  <c r="E654" i="1"/>
  <c r="E653" i="1"/>
  <c r="E651" i="1"/>
  <c r="E650" i="1"/>
  <c r="E649" i="1"/>
  <c r="E648" i="1"/>
  <c r="C613" i="1"/>
  <c r="C614" i="1"/>
  <c r="C615" i="1"/>
  <c r="C616" i="1"/>
  <c r="D613" i="1"/>
  <c r="E613" i="1" s="1"/>
  <c r="D616" i="1"/>
  <c r="E576" i="1"/>
  <c r="E575" i="1"/>
  <c r="E574" i="1"/>
  <c r="E573" i="1"/>
  <c r="E571" i="1"/>
  <c r="E570" i="1"/>
  <c r="E569" i="1"/>
  <c r="E568" i="1"/>
  <c r="E469" i="1" l="1"/>
  <c r="G449" i="1"/>
  <c r="G538" i="1"/>
  <c r="E372" i="1"/>
  <c r="E453" i="1"/>
  <c r="E747" i="1"/>
  <c r="G208" i="1"/>
  <c r="E616" i="1"/>
  <c r="C775" i="1"/>
  <c r="E388" i="1"/>
  <c r="E646" i="1"/>
  <c r="E561" i="1"/>
  <c r="E506" i="1"/>
  <c r="E615" i="1"/>
  <c r="E667" i="1"/>
  <c r="E718" i="1"/>
  <c r="E735" i="1"/>
  <c r="E503" i="1"/>
  <c r="D694" i="1"/>
  <c r="D535" i="1"/>
  <c r="D447" i="1"/>
  <c r="E504" i="1"/>
  <c r="C694" i="1"/>
  <c r="G698" i="1" s="1"/>
  <c r="C535" i="1"/>
  <c r="G539" i="1" s="1"/>
  <c r="C447" i="1"/>
  <c r="G451" i="1" s="1"/>
  <c r="D775" i="1"/>
  <c r="C612" i="1"/>
  <c r="G614" i="1" s="1"/>
  <c r="C502" i="1"/>
  <c r="G506" i="1" s="1"/>
  <c r="E391" i="1"/>
  <c r="E390" i="1"/>
  <c r="E776" i="1"/>
  <c r="E778" i="1"/>
  <c r="E779" i="1"/>
  <c r="E777" i="1"/>
  <c r="E563" i="1"/>
  <c r="E565" i="1"/>
  <c r="E564" i="1"/>
  <c r="E562" i="1"/>
  <c r="E736" i="1"/>
  <c r="E738" i="1"/>
  <c r="E739" i="1"/>
  <c r="E737" i="1"/>
  <c r="E536" i="1"/>
  <c r="E449" i="1"/>
  <c r="E450" i="1"/>
  <c r="E448" i="1"/>
  <c r="E451" i="1"/>
  <c r="E538" i="1"/>
  <c r="E539" i="1"/>
  <c r="E537" i="1"/>
  <c r="E695" i="1"/>
  <c r="E698" i="1"/>
  <c r="E696" i="1"/>
  <c r="E697" i="1"/>
  <c r="E775" i="1" l="1"/>
  <c r="E447" i="1"/>
  <c r="E694" i="1"/>
  <c r="E535" i="1"/>
  <c r="E641" i="1"/>
  <c r="E643" i="1"/>
  <c r="D361" i="1"/>
  <c r="D363" i="1"/>
  <c r="D364" i="1"/>
  <c r="C362" i="1"/>
  <c r="C363" i="1"/>
  <c r="C364" i="1"/>
  <c r="C361" i="1"/>
  <c r="E321" i="1"/>
  <c r="G363" i="1" l="1"/>
  <c r="E198" i="1"/>
  <c r="E288" i="1"/>
  <c r="E364" i="1"/>
  <c r="E362" i="1"/>
  <c r="E225" i="1"/>
  <c r="C43" i="1"/>
  <c r="G47" i="1" s="1"/>
  <c r="D43" i="1"/>
  <c r="G32" i="1" s="1"/>
  <c r="E227" i="1"/>
  <c r="E201" i="1"/>
  <c r="E318" i="1"/>
  <c r="E226" i="1"/>
  <c r="E224" i="1"/>
  <c r="E199" i="1"/>
  <c r="E289" i="1"/>
  <c r="E291" i="1"/>
  <c r="E320" i="1"/>
  <c r="E319" i="1"/>
  <c r="E363" i="1"/>
  <c r="E361" i="1"/>
  <c r="E644" i="1"/>
  <c r="E642" i="1"/>
  <c r="C640" i="1"/>
  <c r="G644" i="1" s="1"/>
  <c r="D640" i="1"/>
  <c r="C360" i="1"/>
  <c r="G364" i="1" s="1"/>
  <c r="D360" i="1"/>
  <c r="C317" i="1"/>
  <c r="G321" i="1" s="1"/>
  <c r="D317" i="1"/>
  <c r="D287" i="1"/>
  <c r="D223" i="1"/>
  <c r="G203" i="1" s="1"/>
  <c r="C223" i="1"/>
  <c r="E42" i="1"/>
  <c r="E41" i="1"/>
  <c r="E40" i="1"/>
  <c r="E39" i="1"/>
  <c r="E37" i="1"/>
  <c r="E36" i="1"/>
  <c r="E35" i="1"/>
  <c r="E34" i="1"/>
  <c r="E31" i="1"/>
  <c r="E30" i="1"/>
  <c r="E29" i="1"/>
  <c r="E28" i="1"/>
  <c r="D16" i="1"/>
  <c r="D17" i="1"/>
  <c r="D18" i="1"/>
  <c r="D19" i="1"/>
  <c r="C17" i="1"/>
  <c r="C18" i="1"/>
  <c r="C19" i="1"/>
  <c r="C16" i="1"/>
  <c r="E14" i="1"/>
  <c r="E13" i="1"/>
  <c r="E12" i="1"/>
  <c r="E11" i="1"/>
  <c r="G227" i="1" l="1"/>
  <c r="E43" i="1"/>
  <c r="E317" i="1"/>
  <c r="E640" i="1"/>
  <c r="D15" i="1"/>
  <c r="C15" i="1"/>
  <c r="E360" i="1"/>
  <c r="E223" i="1"/>
  <c r="E47" i="1"/>
  <c r="E46" i="1"/>
  <c r="E45" i="1"/>
  <c r="E44" i="1"/>
  <c r="E32" i="1"/>
  <c r="E16" i="1"/>
  <c r="E19" i="1"/>
  <c r="E17" i="1"/>
  <c r="E21" i="1"/>
  <c r="E18" i="1"/>
  <c r="E15" i="1" l="1"/>
  <c r="C245" i="1" l="1"/>
  <c r="C229" i="1" s="1"/>
  <c r="C287" i="1" l="1"/>
  <c r="G290" i="1" s="1"/>
  <c r="E290" i="1"/>
  <c r="E245" i="1"/>
  <c r="E229" i="1"/>
  <c r="C154" i="1"/>
  <c r="D497" i="1"/>
  <c r="E497" i="1" s="1"/>
  <c r="C143" i="1" l="1"/>
  <c r="E143" i="1" s="1"/>
  <c r="E154" i="1"/>
  <c r="E287" i="1"/>
  <c r="D180" i="1"/>
  <c r="D496" i="1"/>
  <c r="E496" i="1" s="1"/>
  <c r="D502" i="1" l="1"/>
  <c r="E502" i="1" s="1"/>
  <c r="E505" i="1"/>
  <c r="D197" i="1"/>
  <c r="E200" i="1"/>
  <c r="E180" i="1"/>
  <c r="D174" i="1"/>
  <c r="G291" i="1" s="1"/>
  <c r="C197" i="1"/>
  <c r="G201" i="1" l="1"/>
  <c r="C804" i="1"/>
  <c r="G144" i="1"/>
  <c r="E197" i="1"/>
  <c r="E191" i="1"/>
  <c r="D614" i="1" l="1"/>
  <c r="D612" i="1" l="1"/>
  <c r="D804" i="1" s="1"/>
  <c r="E614" i="1"/>
  <c r="E805" i="1"/>
  <c r="E612" i="1" l="1"/>
  <c r="E804" i="1"/>
  <c r="E806" i="1" l="1"/>
  <c r="E807" i="1" l="1"/>
  <c r="E174" i="1" l="1"/>
  <c r="E185" i="1"/>
  <c r="E808" i="1" l="1"/>
  <c r="E793" i="1" l="1"/>
</calcChain>
</file>

<file path=xl/comments1.xml><?xml version="1.0" encoding="utf-8"?>
<comments xmlns="http://schemas.openxmlformats.org/spreadsheetml/2006/main">
  <authors>
    <author>Саратова Ольга Сергеевна</author>
  </authors>
  <commentList>
    <comment ref="G141" authorId="0" guid="{A792FC6E-33F0-4877-87E5-17396E26AE48}" shapeId="0">
      <text>
        <r>
          <rPr>
            <b/>
            <sz val="9"/>
            <color indexed="81"/>
            <rFont val="Tahoma"/>
            <family val="2"/>
            <charset val="204"/>
          </rPr>
          <t xml:space="preserve">k3.2
</t>
        </r>
      </text>
    </comment>
    <comment ref="G290" authorId="0" guid="{C85CEBD5-3959-43EC-87AA-F0B0A3358FB0}" shapeId="0">
      <text>
        <r>
          <rPr>
            <b/>
            <sz val="9"/>
            <color indexed="81"/>
            <rFont val="Tahoma"/>
            <family val="2"/>
            <charset val="204"/>
          </rPr>
          <t xml:space="preserve">k3.3
</t>
        </r>
      </text>
    </comment>
    <comment ref="G291" authorId="0" guid="{8FF3DABC-3101-49B7-9C63-4C15037AD730}" shapeId="0">
      <text>
        <r>
          <rPr>
            <b/>
            <sz val="9"/>
            <color indexed="81"/>
            <rFont val="Tahoma"/>
            <family val="2"/>
            <charset val="204"/>
          </rPr>
          <t xml:space="preserve">k3.2
</t>
        </r>
      </text>
    </comment>
    <comment ref="G320" authorId="0" guid="{3BEA6AB5-0998-4ACB-8369-71555748C6BF}" shapeId="0">
      <text>
        <r>
          <rPr>
            <b/>
            <sz val="9"/>
            <color indexed="81"/>
            <rFont val="Tahoma"/>
            <family val="2"/>
            <charset val="204"/>
          </rPr>
          <t xml:space="preserve">k3.4
</t>
        </r>
      </text>
    </comment>
    <comment ref="G321" authorId="0" guid="{3ACBE5A4-FCC9-4F12-9A11-FE64F7A1AAD1}" shapeId="0">
      <text>
        <r>
          <rPr>
            <b/>
            <sz val="9"/>
            <color indexed="81"/>
            <rFont val="Tahoma"/>
            <family val="2"/>
            <charset val="204"/>
          </rPr>
          <t xml:space="preserve">k3.3
</t>
        </r>
      </text>
    </comment>
    <comment ref="G391" authorId="0" guid="{203B3964-171D-4D2F-B52B-3B1C62E1DFEC}" shapeId="0">
      <text>
        <r>
          <rPr>
            <b/>
            <sz val="9"/>
            <color indexed="81"/>
            <rFont val="Tahoma"/>
            <family val="2"/>
            <charset val="204"/>
          </rPr>
          <t xml:space="preserve">k3.4
</t>
        </r>
      </text>
    </comment>
    <comment ref="G392" authorId="0" guid="{11AE2099-18F5-4EE2-85AE-6A1394C635E6}" shapeId="0">
      <text>
        <r>
          <rPr>
            <b/>
            <sz val="9"/>
            <color indexed="81"/>
            <rFont val="Tahoma"/>
            <family val="2"/>
            <charset val="204"/>
          </rPr>
          <t xml:space="preserve">k3.3
</t>
        </r>
      </text>
    </comment>
    <comment ref="G564" authorId="0" guid="{A9EF35B3-2AE2-4443-8549-DD9E42CAFE3F}" shapeId="0">
      <text>
        <r>
          <rPr>
            <b/>
            <sz val="9"/>
            <color indexed="81"/>
            <rFont val="Tahoma"/>
            <family val="2"/>
            <charset val="204"/>
          </rPr>
          <t xml:space="preserve">k3.4
</t>
        </r>
      </text>
    </comment>
    <comment ref="G565" authorId="0" guid="{0EE9EBF5-D557-4CE2-A022-3BFC3DC18196}" shapeId="0">
      <text>
        <r>
          <rPr>
            <b/>
            <sz val="9"/>
            <color indexed="81"/>
            <rFont val="Tahoma"/>
            <family val="2"/>
            <charset val="204"/>
          </rPr>
          <t xml:space="preserve">k3.3
</t>
        </r>
      </text>
    </comment>
    <comment ref="G643" authorId="0" guid="{CE091A4E-C553-4984-BAAC-167794973AA6}" shapeId="0">
      <text>
        <r>
          <rPr>
            <b/>
            <sz val="9"/>
            <color indexed="81"/>
            <rFont val="Tahoma"/>
            <family val="2"/>
            <charset val="204"/>
          </rPr>
          <t xml:space="preserve">k3.4
</t>
        </r>
      </text>
    </comment>
    <comment ref="G644" authorId="0" guid="{F4B1D4BD-B067-475A-A559-4B44E1862D95}" shapeId="0">
      <text>
        <r>
          <rPr>
            <b/>
            <sz val="9"/>
            <color indexed="81"/>
            <rFont val="Tahoma"/>
            <family val="2"/>
            <charset val="204"/>
          </rPr>
          <t xml:space="preserve">k3.3
</t>
        </r>
      </text>
    </comment>
    <comment ref="G697" authorId="0" guid="{C7383F4B-BB3E-4802-861D-88A8DFB45BB8}" shapeId="0">
      <text>
        <r>
          <rPr>
            <b/>
            <sz val="9"/>
            <color indexed="81"/>
            <rFont val="Tahoma"/>
            <family val="2"/>
            <charset val="204"/>
          </rPr>
          <t xml:space="preserve">k3.4
</t>
        </r>
      </text>
    </comment>
    <comment ref="G698" authorId="0" guid="{0E097659-CB0F-4821-B91B-C85C178B2673}" shapeId="0">
      <text>
        <r>
          <rPr>
            <b/>
            <sz val="9"/>
            <color indexed="81"/>
            <rFont val="Tahoma"/>
            <family val="2"/>
            <charset val="204"/>
          </rPr>
          <t xml:space="preserve">k3.3
</t>
        </r>
      </text>
    </comment>
  </commentList>
</comments>
</file>

<file path=xl/sharedStrings.xml><?xml version="1.0" encoding="utf-8"?>
<sst xmlns="http://schemas.openxmlformats.org/spreadsheetml/2006/main" count="923" uniqueCount="326">
  <si>
    <t>тыс. рублей</t>
  </si>
  <si>
    <t>Мероприятия программы</t>
  </si>
  <si>
    <t>Исполнение,% к плану</t>
  </si>
  <si>
    <t>Результаты реализации и причины отклонений факта от плана</t>
  </si>
  <si>
    <t>бюджет автономного округа</t>
  </si>
  <si>
    <t>бюджет города Когалыма</t>
  </si>
  <si>
    <t>Итого по программе, в том числе</t>
  </si>
  <si>
    <t>привлеченные средства</t>
  </si>
  <si>
    <t>федеральный бюджет</t>
  </si>
  <si>
    <t>Итого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</si>
  <si>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t>
  </si>
  <si>
    <t xml:space="preserve">федеральный бюджет </t>
  </si>
  <si>
    <t xml:space="preserve">привлеченные средства </t>
  </si>
  <si>
    <t>Всего по программе, в том числе</t>
  </si>
  <si>
    <t xml:space="preserve">Итого по программе </t>
  </si>
  <si>
    <t>ИТОГО ПО МУНИЦИПАЛЬНЫМ ПРОГРАММАМ:</t>
  </si>
  <si>
    <t>ПРИЛОЖЕНИЕ 1</t>
  </si>
  <si>
    <t>1.1. Организация пассажирских перевозок автомобильным транспортом общего пользования по городским маршрутам</t>
  </si>
  <si>
    <t>2.1. Строительство, реконструкция, капитальный ремонт и ремонт автомобильных дорог общего  пользования местного значения</t>
  </si>
  <si>
    <t>1.3. Организация ритуальных услуг и содержание мест захоронения</t>
  </si>
  <si>
    <t>1.5. Обеспечение деятельности МКУ "УЖКХ г.Когалыма" по реализации полномочий Администрации города Когалыма</t>
  </si>
  <si>
    <t xml:space="preserve">1.6. Осуществление иных функций, необходимых для реализации возложенных на МКУ «УЖКХ г.Когалыма» полномочий Администрации города Когалыма </t>
  </si>
  <si>
    <t>1.2. Обеспечение функционирования и развития систем видеонаблюдения в сфере общественного порядка</t>
  </si>
  <si>
    <t>2.2. Приобретение средств по организации пожаротушения</t>
  </si>
  <si>
    <t>Подпрограмма 2. "Развитие спорта высших достижений и системы подготовки спортивного резерва"</t>
  </si>
  <si>
    <t>1.1. Поддержка социально ориентированных некоммерческих организаций</t>
  </si>
  <si>
    <t xml:space="preserve"> </t>
  </si>
  <si>
    <t>4.1. Проведение противоэпизоотических мероприятий, направленных на предупреждение и ликвидацию болезней, общих для человека и животных</t>
  </si>
  <si>
    <t>2.1. Профилактика экстремизма и терроризма</t>
  </si>
  <si>
    <t>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</si>
  <si>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 xml:space="preserve">бюджет города Когалыма </t>
  </si>
  <si>
    <t xml:space="preserve">          </t>
  </si>
  <si>
    <t>1. Обеспечение деятельности Комитета финансов Администрации города Когалым</t>
  </si>
  <si>
    <t>2. Обеспечение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t>
  </si>
  <si>
    <t xml:space="preserve">Подпрограмма 2. Улучшение условий и охраны труда в городе Когалыме </t>
  </si>
  <si>
    <t>Подпрограмма 1. Содействие трудоустройству граждан</t>
  </si>
  <si>
    <t>2.1 Осуществление отдельных государственных полномочий в сфере трудовых отношений и  государственного управления охраной труда в городе Когалыме</t>
  </si>
  <si>
    <t>Подпрограмма 3. Сопровождение инвалидов, в том числе молодого возраста, при трудоустройстве</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</si>
  <si>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</si>
  <si>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1.5. Повышение уровня благосостояния граждан, нуждающихся в особой заботе государства</t>
  </si>
  <si>
    <t>Подпрограмма 1. «Поддержка социально ориентированных некоммерческих организаций города Когалыма»</t>
  </si>
  <si>
    <t>3.1. Реализация взаимодействия с городскими  средствами массовой информации</t>
  </si>
  <si>
    <t>Подпрограмма 4. "Создание условий для выполнения отдельными структурными подразделениями
Администрации города Когалыма своих полномочий"</t>
  </si>
  <si>
    <t>Подпрограмма 3. «Информационная открытость деятельности Администрации города Когалыма»</t>
  </si>
  <si>
    <t>4.1. Обеспечение деятельности структурных подразделений Администрации города Когалыма</t>
  </si>
  <si>
    <t>1.2 Содержание, ремонт и реконструкция объектов благоустройства на территории города Когалыма</t>
  </si>
  <si>
    <t>1.2. Организация освещения территорий города Когалыма</t>
  </si>
  <si>
    <t>2.1.  Сохранение нематериального и материального наследия города Когалыма и продвижение культурных проектов</t>
  </si>
  <si>
    <t xml:space="preserve">2.2. Стимулирование культурного разнообразия </t>
  </si>
  <si>
    <t>3.2. Развитие архивного дела</t>
  </si>
  <si>
    <t>3.3 Обеспечение хозяйственной деятельности учреждений культуры города Когалыма</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</si>
  <si>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</si>
  <si>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1.2. Содержание и развитие территориальной автоматизированной системы централизованного оповещения населения города Когалыма</t>
  </si>
  <si>
    <t>Подпрограмма 2 Укрепление пожарной безопасности в городе Когалыме</t>
  </si>
  <si>
    <t>2.1. Организация противопожарной пропаганды и обучение населения мерам пожарной безопасности</t>
  </si>
  <si>
    <t>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</si>
  <si>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</si>
  <si>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</si>
  <si>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1.1.Реализация механизмов стратегического управления социально-экономическим развитием города Когалыма</t>
  </si>
  <si>
    <t>Подпрограмма1.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</si>
  <si>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t>
  </si>
  <si>
    <t>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t>
  </si>
  <si>
    <t>2.1. Предоставление субсидий на реализацию полномочий в сфере жилищно-коммунального комплекса</t>
  </si>
  <si>
    <t>Подпрограмма 3. 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</si>
  <si>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t>
  </si>
  <si>
    <t>2.2. Строительство, реконструкция, капитальный ремонт, ремонт сетей наружного освещения автомобильных дорог общего пользования местного значения</t>
  </si>
  <si>
    <t>2.3. Обеспечение функционирования сети автомобильных дорог общего пользования местного значения</t>
  </si>
  <si>
    <t>Подпрограмма 2. Дорожное хозяйство</t>
  </si>
  <si>
    <t>Подпрограмма 1. Автомобильный транспорт</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</si>
  <si>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</si>
  <si>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</si>
  <si>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</si>
  <si>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2.3 Обеспечение деятельности органов местного самоуправления города Когалыма и предоставление гарантий муниципальным служащим</t>
  </si>
  <si>
    <t>2.4. Обеспечение информационной безопасности на объектах информатизации и информационных систем в органах местного самоуправления города Когалыма</t>
  </si>
  <si>
    <t>2.5. Обеспечение выполнения полномочий и функций, возложенных на должностных лиц и структурные подразделения Администрации города Когалыма</t>
  </si>
  <si>
    <t>2.6. Реализация переданных государственных полномочий по государственной регистрации актов гражданского состояния</t>
  </si>
  <si>
    <t>Подпрограмма 1 Содействие развитию жилищного строительства</t>
  </si>
  <si>
    <t>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</si>
  <si>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</si>
  <si>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t>
  </si>
  <si>
    <t>3.1. Реализация единой государственной политики в сфере культуры и архивного дела</t>
  </si>
  <si>
    <t>Группа А</t>
  </si>
  <si>
    <t>Группа В</t>
  </si>
  <si>
    <t>Группа С</t>
  </si>
  <si>
    <t>6. Муниципальная программа «Развитие жилищной сферы города Когалыма»</t>
  </si>
  <si>
    <t xml:space="preserve">Экономия денежных средств сложилась в связи с наличием вакансий в структурных подразделениях Администрации города Когалыма.    </t>
  </si>
  <si>
    <t>Подпрограмма 2. Профилактика незаконного потребления наркотических средств и психотропных веществ, наркомании</t>
  </si>
  <si>
    <t>2.1. Организация и проведение мероприятий с субъектами профилактики, в том числе с участием общественности</t>
  </si>
  <si>
    <t>2.2. Проведение информационной антинаркотической пропаганды</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</si>
  <si>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</si>
  <si>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</si>
  <si>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Подпрограмма 1 Профилактика правонарушений</t>
  </si>
  <si>
    <t>1.1. Создание условий для деятельности народных дружин</t>
  </si>
  <si>
    <t>2. Муниципальная программа «Социально-экономическое развитие и инвестиции муниципального образования город Когалым»</t>
  </si>
  <si>
    <t>В рамках данного мероприятия предусмотрено содержание МКУ "Редакция газеты "Когалымский вестник". Оплата труда сотрудников согласно фактически отработанному времени, оплата услуг связи, коммунальные расходы согласно выставленным счетам.</t>
  </si>
  <si>
    <t>1. Муниципальная программа «Экологическая безопасность города Когалыма»</t>
  </si>
  <si>
    <t>95-99%</t>
  </si>
  <si>
    <t>80-95%</t>
  </si>
  <si>
    <t>менее 80%</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</si>
  <si>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</si>
  <si>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Подпрограмма 2. Развитие малого и среднего предпринимательства</t>
  </si>
  <si>
    <t>1.1. Содействие улучшению положения на рынке труда не занятых трудовой деятельностью и безработных граждан</t>
  </si>
  <si>
    <t>3.1 Содействие трудоустройству граждан с нвалидностью и их адаптация на рынке труда</t>
  </si>
  <si>
    <t>1.1. Поддержка животноводства, переработки и реализации продукции животноводства</t>
  </si>
  <si>
    <t xml:space="preserve">1.2.Поддержка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t>
  </si>
  <si>
    <t>Подпрограмма 1. Развитие отрасли животноводства</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</si>
  <si>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</si>
  <si>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</si>
  <si>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t>
  </si>
  <si>
    <t>2.4. Мониторинг экстремистских настроений в молодежной среде</t>
  </si>
  <si>
    <t>1.3. Снижение рисков и смягчение последствий 
чрезвычайных ситуаций природного и техногенного 
характера на территории города Когалыма</t>
  </si>
  <si>
    <t>1.5. Финансовое обеспечение проведения санитарно-
противоэпидемических мероприятий, направленных на 
предотвращение распространения коронавирусной 
инфекции (COVID-2019) на территории города Когалыма</t>
  </si>
  <si>
    <t>Экономия сложилась по результатам проведения электронных торгов на оказание услуг связи по предоставлению каналов связи IP VPN для обеспечения работоспособности территориальной автоматизированной системы централизованного оповещения населения</t>
  </si>
  <si>
    <t>В связи с отсутствием заявок на предоставление субсидии, направленной на поддержку развития садоводства и огородничества в муниципальном образовании город Когалым</t>
  </si>
  <si>
    <t>2.1.Организация участия спортсменов города Когалыма в соревнованиях различного уровня  окружного и всероссийского масштаба</t>
  </si>
  <si>
    <t>2.2.Обеспечение подготовки спортивного резерва и сборных команд города Когалыма по видам спорта</t>
  </si>
  <si>
    <t>3.1.Содержание секторов Управления культуры, спорта и молодёжной политики Администрации города Когалыма</t>
  </si>
  <si>
    <t>4.1.Организация и проведение физкультурно-оздоровительных мероприятий</t>
  </si>
  <si>
    <t>Подпрограмма 1. "Развитие физической культуры, массового и детско-юношеского спорта"</t>
  </si>
  <si>
    <t>Подпрограмма 4. "Укрепление общественного здоровья"</t>
  </si>
  <si>
    <t>Подпрограмма 1. "Повышение профессионального уровня муниципальных служащих органов местного самоуправления города Когалыма"</t>
  </si>
  <si>
    <t>Подпрограмма 2. "Создание условий для развития муниципальной службы в органах местного самоуправления города Когалыма"</t>
  </si>
  <si>
    <t>Подпрограмма 1. "Поддержка семьи, материнства и детства"</t>
  </si>
  <si>
    <t>1.2. Исполнение Администрацией города Когалыма отдельных государственных полномочий по осуществлению деятельности по опеке и попечительству, включая поддержку негосударственных организаций, в том числе СОНКО в сфере опеки и попечительства</t>
  </si>
  <si>
    <t>1.3. Организация отдыха и оздоровления детей-сирот и детей, оставшихся без попечения родителей</t>
  </si>
  <si>
    <t>1.4.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</si>
  <si>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Подпрограмма 2. "Социальная поддержка отдельных категорий граждан"</t>
  </si>
  <si>
    <t>2.1. Оказание поддержки гражданам удостоенным звания "Почётный гражданин города Когалыма"</t>
  </si>
  <si>
    <t>Подпрограмма 1. "Модернизация и развитие учреждений и организаций культуры"</t>
  </si>
  <si>
    <t>Подпрограмма 2. "Поддержка творческих инициатив, способствующих самореализации населения"</t>
  </si>
  <si>
    <t>Подпрограмма 3. "Организационные, экономические механизмы развития культуры, архивного дела и историко-культурного наследия"</t>
  </si>
  <si>
    <t>Подпрограмма 4. "Развитие туризма"</t>
  </si>
  <si>
    <t>4.1. Продвижение внутреннего и въездного туризма</t>
  </si>
  <si>
    <t>4. Предоставление субсидий садоводческим, 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</si>
  <si>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Мероприятие направлено на реализацию переданного
государственного полномочия ХМАО-Югры в сфере обращения с твердыми коммунальными отходами за счет субвенции, выделяемой из средств бюджета автономного округа 
(расходы на оплату труда и страховые взносы, а также на приобретение наглядных и раздаточных материалов по экологии).</t>
  </si>
  <si>
    <t>Осуществлены  закупки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t>
  </si>
  <si>
    <t>Кассовый расход сложился меньше планового в связи с экономией по оплате труда, начислениям по зарплате.</t>
  </si>
  <si>
    <t>Экономия сложилась по заработной плате и начислениям на оплату труда в результате наличия листов нетрудоспособности, вакансии (уборщик служебных помещений), неиспользованием сотрудниками права на компенсацию расходов по проезду к месту отдыха и обратно.</t>
  </si>
  <si>
    <t>Подпрограмма 3. "Управление развитием отрасли физической культуры и спорта"</t>
  </si>
  <si>
    <t>1.3.  Основное мероприятие "Реализация отдельных государственных полномочий, предусмотренных Законом Ханты-Мансийского автономного округа - Югры от 2 марта 2009 года №5-оз «Об административных комиссиях в Ханты-Мансийском автономном округе – Югре»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</si>
  <si>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</si>
  <si>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1.5. Совершенствование информационного и методического обеспечения профилактики правонарушений, повышения правосознания граждан</t>
  </si>
  <si>
    <t>1.6. Тематическая социальная реклама в сфере безопасности дорожного движения</t>
  </si>
  <si>
    <t>Экономия сложилась в результате заключенных контрактов</t>
  </si>
  <si>
    <t>7. Муниципальная программа «Содействие занятости населения города Когалыма»</t>
  </si>
  <si>
    <t>8. Муниципальная программа «Социальное и демографическое развитие города Когалыма»</t>
  </si>
  <si>
    <t>18. Муниципальная программа «Управление муниципальными финансами в городе Когалыме»</t>
  </si>
  <si>
    <t>19. Муниципальная программа «Развитие транспортной системы города Когалыма»</t>
  </si>
  <si>
    <t>Информация о результатах реализации мероприятий муниципальных программ за 2022 год</t>
  </si>
  <si>
    <t>План на 2022 год</t>
  </si>
  <si>
    <t>Кассовый расход на  01.01.2023</t>
  </si>
  <si>
    <t>С ИП Скляр Л.П. на 2022 год заключен муниципальный контракт на оказание услуг по обращению с животными без владельцев на территории города Когалыма на сумму 2369,8 тыс.руб. На основании решения Думы города Когалыма от 22.06.2022 №124-ГД выделены дополнительные плановые ассигнования в сумме 1756,8 тыс.руб. 
С начала года  отловлено 183 животных, по всем внесена информация в АИС из них 89 животных передано новым владельцам; содержание животных составило 18 379 суток; проведены проф.мероприятия 174 голов; маркировано (чипировано) 174 голов; возвращено животных на прежнее место обитания 29.</t>
  </si>
  <si>
    <t>4.2 Создание приюта для животных на территории 
города Когалыма</t>
  </si>
  <si>
    <t>Отклонение составило – 0,3 тыс. рублей
Заключены:
-  По результатам электронного аукциона кон+F10:F37тракт с ООО «КогалымРемСтройСервис» на оказание услуг по обеспечению безопасности людей, охране их жизни и здоровья на водных объектах города Когалыма на сумму 349,2 тыс. рублей. Оплата произведена по окончании оказания услуг, согласно условий контракта.
-  По результатам электронного аукциона контракт с Федеральным Бюджетным Учреждением Здравоохранения "Центр Гигиены и Эпидемиологии в Ханты-Мансийском автономном округе - Югре" на оказание услуг по лабораторному исследованию воды и почвы на сумму 114,6 тыс. рублей. Оплата произведена по окончании оказания услуг, согласно условий контракта.
- Заключен прямой муниципальный контракт с ООО «Жемчужина Сибири» на выполнение работ по изготовлению и установки информационных табличек (знаков) на сумму 29 000,00 тыс. руб. Оплата произведена в полном объеме по результатам выполненных работ.</t>
  </si>
  <si>
    <t>1.1 Обеспечение безопасности населения на водных объектах города Когалыма</t>
  </si>
  <si>
    <t xml:space="preserve">Остаток средств в сумме 444,8 тыс. руб. образовался в связи с отсутствием заявок на оказание услуг по дизенфекции
</t>
  </si>
  <si>
    <t>Экономия в сумме 0.1 тыс. руб. сложилась по результатам проведения электронных торгов, договор заключен с «Рекламный центр «ТВ-реклама» в сумме 196,6 тыс. рублей на оказание услуг по трансляции видеороликов социальной направленности.</t>
  </si>
  <si>
    <t>По результатам электронного аукциона заключен контракт с Индивидуальный предприниматель Куценко Андрей Александрович на поставку бензиновых пил в количестве трех штук на сумму 74,5 тыс. рублей. Экономия составила 28,4 тыс. руб. Товар поставлен и оплачен в полном объёме</t>
  </si>
  <si>
    <t>2.3 Строительство пожарного депо в городе Когалыме (в том числе ПИР)</t>
  </si>
  <si>
    <t>Отклонение составило – 261,9 тыс. рублей
Отклонение образовалась, в результате оплаты наличия листов нетрудоспособности, предоставление неоплачиваемого отпуска</t>
  </si>
  <si>
    <t>Экономия средств по расходам на обеспечение деятельности Муниципального казённого учреждения «Единая дежурно-диспетчерская служба города Когалыма» образовалась, в результате оплаты по муниципальным контрактам за коммунальные услуги и связи, согласно выставленным счетам-фактурам; техническое обслуживание АТС, оплаты льготного проезда к месту отдыха и обратно; оплаты компенсации стоимости за санаторно-курортное лечение, по заработной оплате труда, образовавшиеся в результате наличия листов нетрудоспособности</t>
  </si>
  <si>
    <t xml:space="preserve">МКУ "УОДОМС":                                                                                                             
Остаток доведённых денежных средств в сумме 0,36 тыс. руб.:
1) по бюджету г.Когалыма - 0,24 тыс. руб., начисления на оплату труда.
2) по бюджету автономного округа - 0,12 тыс. руб. начисления на оплату труда. Работники находились на больничном листе по временной нетрудоспособности (более трёх дней). 
МБУ "КСАТ":                                                                                                                     
Остаток доведённых денежных средств в сумме 55,77 тыс. руб.:
1) по бюджету г.Когалыма - 55,72 тыс. руб., - оплата труда гражданского ерсонала и начисления на них.(согласно фактическому количеству отработанных часов в месяц).
2) по бюджету автономного округа - 0,05 тыс. руб. оплата труда гражданского персонала и начисления на них.(согласно фактическому количеству отработанных часов в месяц). </t>
  </si>
  <si>
    <t xml:space="preserve">В МАДОУ «Буратино» трудоустроен 1 гражданин с инвалидностью в должности швея, для которого оснащено 1 рабочее место.   </t>
  </si>
  <si>
    <t>1.2.3. Остаток плановых ассигнований по бюджету г.Когалыма  в сумме 197,5 тыс. руб.,                                                                                                                     в т.ч.: 7,3 тыс. руб. оплата труда граждан и начисления на них.(согласно фактическому количеству отработанных часов в месяц). Экономия образовалась, в связи с уволенными работниками.; 140,8 тыс. руб. приобретение материальных запасов (бейсболки, жилеты, плащи, аптечки, многоразовые маски) для бригадиров, образовался  в связи с заключением договора с поставщиком по наименьшей цене, чем планировалось; 49,4 тыс. руб. возмещение работникам расходов, связанных с прохождением первичного медосмотра (на основании предоставленных отчетов).</t>
  </si>
  <si>
    <t>1.2. Содействие улучшению положения на рынке труда не занятых трудовой деятельностью и безработных граждан</t>
  </si>
  <si>
    <t>П.1.1.Проект города Когалыма «Организация и проведение мероприятий, связанных с разработкой бренда города Когалыма»</t>
  </si>
  <si>
    <t>П.2.1. Региональный проект "Создание условий для легкого старта и комфортного ведения бизнеса"</t>
  </si>
  <si>
    <t xml:space="preserve">П.2.3. Региональный проект «Акселерация субъектов малого и среднего предпринимательства» </t>
  </si>
  <si>
    <t>1.1. Организация обеспеченияформирования состава и структуры муниципального имущества города Когалыма</t>
  </si>
  <si>
    <t>2.1. Организационно-техническое и финансовое обеспечение органов местного самоуправления города Когалыма</t>
  </si>
  <si>
    <t>3.1. Реконструкция и ремонт, в том числе капитальный, объектов муниципальной собственности города Когалыма</t>
  </si>
  <si>
    <t xml:space="preserve">1.5  Содействие этнокультурному многообразию народов России </t>
  </si>
  <si>
    <t xml:space="preserve">1.1. Портфель проектов "Жилье и городская среда", региональный проект "Формирование комфортной городской среды"
</t>
  </si>
  <si>
    <t xml:space="preserve">1.2  П Реализация инициативного проекта "Югорский двор"
</t>
  </si>
  <si>
    <t xml:space="preserve">1.3. Благоустройство дворовых территорий многоквартирных домов города Когалыма
</t>
  </si>
  <si>
    <t xml:space="preserve">В рамках Соглашения о сотрудничестве между Правительством ХМАО – Югры и ПАО «НК «ЛУКОЙЛ» выполнены работы по благоустройству дворовых территорий 
- ул. Олимпийская, д.13, 15;
- ул. Прибалтийская, д.15, 17;
- ул. Прибалтийская, д.25;
- ул. Прибалтийская, д.5.
Выполнены ремонт (устройство) ливневой канализации, асфальтирование территории дворовых проездов, обустройство дополнительных парковочных мест, ремонт наружного освещения, замена скамеек и урн. 
</t>
  </si>
  <si>
    <t>На дворовой территории по улице Югорская, д.38, 44 реализован инициативный проект «Югорский двор» (обустройство досуговой площадки), который по заявке жителей принял участие в региональном конкурсе инициативных проектов. Выполнены работы по обустройству досуговой площадки, предусматривающие установку воркаута, качелей различной модификации, урн и скамеек.</t>
  </si>
  <si>
    <t xml:space="preserve">В 2022 году в рамках реализации мероприятий по благоустройству дворовых территорий выполнены мероприятия по благоустройству дворовой территории по улице Югорская, д.38, 44 в городе Когалыме.
Выполнены следующие работы: 
- ремонт асфальтобетонного покрытия с устройством системы ливневой канализации;
- замена опор наружного освещения;
- замена урн, скамеек;
- ремонт (устройство) тротуара;
- увеличение парковочных мест.
</t>
  </si>
  <si>
    <t>В рамках реализации мероприятия выполнены следующие работы:
- обустройство покрытия детской игровой площадки по проезду Солнечный, д.13, 15, 17;
- устройство архитектурной композиции «Обелиск»;
- на объекте благоустройства «Набережная реки Ингу-Ягун» выполнены проектные работы для строительства сетей электроснабжения беседок и инфопоинта на объекте, устройство дополнительного ограждения пирсов, строительство сетей электроснабжения беседок и инфопоинта, оформление технического плана на сети электроснабжения беседок и инфопоинта.
Частичное неосвоение средств обусловлено переносом работ по благоустройству Рябинового бульвара и сквера им.Грайфера на 2023 год. Остаток неосвоенных средств, выделенных на реализацию мероприятия, перенесен на 2023 год как неиспользованные остатки денежных средств.</t>
  </si>
  <si>
    <t>1.4. Создание, содержание и реконструкция мест для отдыха и физического развития горожан</t>
  </si>
  <si>
    <t xml:space="preserve">1.7. Содержание, ремонт и реконструкция объектов благоустройства на территории города Когалыма </t>
  </si>
  <si>
    <t>1.9. Архитектурная подсветка улиц, зданий, сооружений и жилых домов, расположенных на территории города Когалыма</t>
  </si>
  <si>
    <t>1.8. Выполнение работ по сносу здания средней общеобразовательной школы N 7, корпус N 2</t>
  </si>
  <si>
    <t>В рамках данного мероприятия выполнены работы по ремонту игровых элементов по адресам: Мира, 14а, Солнечный, 13,15, Сибирская, 15, Нефтяников, 10, Набережная, 77а.</t>
  </si>
  <si>
    <t xml:space="preserve">Выполнены мероприятия:
- по содержанию мест (площадок) накопления ТКО;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поставку флагов;
- по оценке технического состояния несущих и ограждающих конструкций МКД;
- на обеспечение бесперебойной работы сухого фонтана, расположенного на площади по ул.Мира;
- по приобретению хозтоваров;
- по проведению подводного обследования участка русла реки Ингу-Ягун;
</t>
  </si>
  <si>
    <t xml:space="preserve">В целях выполнения указанных работ заключен муниципальный контракт с ООО «Альянс» на сумму 1 922,83 тыс.руб. 
По состоянию на 31.12.2022 оплата по контракту не произведена по причине несоблюдения подрядчиком сроков завершения работ.
</t>
  </si>
  <si>
    <t>В рамках меропрития выполнено:
- очистка и вывоз снега;
- очистка от снежного покрова малых архитектурных форм;
- подметание тротуаров и пешеходных дорожек;
- покос травы;
- содержание цветников.</t>
  </si>
  <si>
    <t xml:space="preserve">Подпрограмма 1. Общее образование. Дополнительное образование </t>
  </si>
  <si>
    <t>1.1. Портфель проектов "Образование", 
региональный проект "Успех каждого
ребенка"</t>
  </si>
  <si>
    <t>1.3  Развитие системы дошкольного и общего образования</t>
  </si>
  <si>
    <t>1.3.1 - Сотрудничество с ПНИП.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
1.3.2 - Поощрение лучших учителей, воспитателей согласно постановлений Администрации города Когалыма.</t>
  </si>
  <si>
    <t xml:space="preserve">1.4  Развитие системы дополнительного образования детей </t>
  </si>
  <si>
    <t>Ежемесячное содержание МАУ "Школа искусств", МАУ "ДДТ". Экономия средств оплата расходов льготного проезда, выход на пенсию по фактически предоставленным документам.</t>
  </si>
  <si>
    <t>1.5 Обеспечение реализации общеобразовательных программ в образовательных организациях, расположенных на территории города Когалыма</t>
  </si>
  <si>
    <t>1.5.1:
405,2 тыс. руб. - экономия планов согласно фактического начисления и оплаты за классное руководство.
4932,2 т. руб. - экономия планов согласно фактической оплаты расходов льготного проезда, выход на пенсию работникам учреждений, расходы непостоянного характера согласно фактически предоставленных счетов.
4246,2 т. руб. - экономия планов согласно фактической оплаты счетов по посещению обучающимися Школ и воспитанниками Садов СКК "Галактика" 
13274,5 т. руб. - экономия планов согласно среднегодового количества обучающихся и воспитанников
1.5.2 - Перечисление средств по сертификату дошкольника Частный детский сад "Академия детства". Среднегодовая численность воспитанников составила 98 человек.
1.5.3 - Перечисление средств реализация основных общеобразовательных программ Частный детский сад "Академия детства" по фактически предоставленным документам.</t>
  </si>
  <si>
    <t>1.6 Организация отдыха и оздоровления детей</t>
  </si>
  <si>
    <t>1.6.1 - Отдохнули за пределами города (ХМАО-Югра - 59 человек, за пределами автономного округа - 331 человек); в оздоровительных лагерях с дневным пребыванием детей: в период весенних, осенних  каникул отдохнули 2200 человек, летние каникулы - 1095 человек
1.6.2 - Организация дворовых площадок</t>
  </si>
  <si>
    <t>Подпрограмма 3. Молодёжь города Когалыма</t>
  </si>
  <si>
    <t>3.1.1 Портфель проектов "Образование", 
региональный проект "Социальная 
активность"</t>
  </si>
  <si>
    <t xml:space="preserve">Проведение мероприятий МАУ ДО "ДДТ". </t>
  </si>
  <si>
    <t xml:space="preserve">3.1.2 Портфель проектов "Образование", региональный проект «Патриотическое воспитание 
граждан Российской Федерации» </t>
  </si>
  <si>
    <t>3.2 Создание условий для развития духовно-нравственных и гражданско,- военно -
патриотических качеств детей и молодежи</t>
  </si>
  <si>
    <t>Экономия плановых ассигнований по проведению Всероссийского кадетского сбора.</t>
  </si>
  <si>
    <t>3.3 Создание условий для разностороннего развития, самореализации и роста созидательной активности молодёжи</t>
  </si>
  <si>
    <t>3.3.1 - Показательные выступления по ракетомодельному спорту, посвящённые Дню космонавтики; Молодежный слет-фестиваль "Перекресток"; Молодежный форум . Экономия плановых ассигнований в связи с отменой проведения мероприятий по решению организаторов.
3.3.2 - Волонтерский проект "Свет в окне" ;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</si>
  <si>
    <t>3.4 Обеспечение  деятельности учреждения сферы работы с молодёжью и развитие его материально-технической базы</t>
  </si>
  <si>
    <t>Финансовое и организационное сопровождение по исполнению  МАУ «МКЦ «Феникс» муниципального задания, укрепление материально-технической базы учреждения. Экономия по фактически предоставленным документам</t>
  </si>
  <si>
    <t>Подпрограмма 4.   Ресурсное обеспечение системы образования</t>
  </si>
  <si>
    <t>4.1 Портфель проектов "Образование", 
региональный проект "Современная школа"</t>
  </si>
  <si>
    <t>П.4.1 Проект города Когалыма "Создание детского 
технопарка "Кванториум" на базе МАОУ 
"Средняя школа № 5"</t>
  </si>
  <si>
    <t>Приобретение оборудования в технопарк «Кванториум» на базе МАОУ «Средняя школа № 5»</t>
  </si>
  <si>
    <t>П.4.2 Инициативный проект "Первые шаги в робототехнике"</t>
  </si>
  <si>
    <t>Приобретение оборудования МАДОУ "Березка"</t>
  </si>
  <si>
    <t>П.4.3 Инициативный проект "Детский 
технопарк "РобоМир"</t>
  </si>
  <si>
    <t>Приобретение оборудования МАДОУ "Буратино"</t>
  </si>
  <si>
    <t>4.3 Финансовое обеспечение полномочий 
управления образования и ресурсного 
центра</t>
  </si>
  <si>
    <t>Экономия средств согласно фактически предоставленных документов на оплату льготного проезда</t>
  </si>
  <si>
    <t xml:space="preserve">4.4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t>
  </si>
  <si>
    <t>4.4.1 - Проведение ремонтных работ в образовательных учреждениях. Оплата согласно актов выполненных работ. 
4.4.2 - Организация питания в Школах. Экономия согласно оплаты по детодням питания по фактически предоставленным счетам.</t>
  </si>
  <si>
    <t>4.5  Развитие материально-технической базы образовательных организаций</t>
  </si>
  <si>
    <t>Приобретение оборудования для пунктов проведения экзаменов МАОУ СОШ № 8, 10.</t>
  </si>
  <si>
    <t xml:space="preserve">Мероприятие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не исполнено, так как бюджетные ассигнования, предусмотренные на оказание дополнительной помощи в проведении капитального ремонта общего имущества в многоквартирном доме, не были востребованы ввиду отсутствия неотложной необходимости в 2022 году. </t>
  </si>
  <si>
    <t xml:space="preserve"> Предоставление субсидии концессионеру на реконструкцию котельной №1 (Арочник) в городе Когалыме. Мероприятие направлено на реализацию проектов модернизации систем коммунальной инфраструктуры на территории города Когалыма, с участием средств государственной корпорации – Фонда содействия реформированию жилищно-коммунального хозяйства. 
Отклонение факта от плана в сумме 36 799,8 тыс.рублей сложилось в связи с заключением доп.соглашения к Договору №60/МКИ от 12.01.2021 по объекту реконструкции котельной №1 (Арочник) в городе Когалыме (перенос срока завершения проекта на 2023 год). </t>
  </si>
  <si>
    <t>Подпрограмма 4. Повышение доступности и безопасности транспортных услуг, оказываемых с использованием воздушного транспорта</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</si>
  <si>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</si>
  <si>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В рамках осуществлялись регулярные перевозки пассажиров и багажа автомобильным транспортом на 8 автобусных маршрутах города Когалыма.</t>
  </si>
  <si>
    <t>В 2022 году выполнен ремонт автомобильных дорог города Когалыма общей площадью 21,626 тыс. кв. м протяженностью 3,03 км.
Не полное освоение средств обусловлено нарушением сроков выполнения работ проектной организацией.</t>
  </si>
  <si>
    <t>В целях увеличения оптической видимости в тёмное время суток для обеспечения безопасности дорожного движения на автомобильных дорогах города Когалыма в течении 2022 года выполнены работы по строительству сетей наружного освещения протяженностью 3 808 м.</t>
  </si>
  <si>
    <t xml:space="preserve">Реализованы мероприятия по обеспечению технического и эксплуатационного обслуживания программно-технического измерительного комплекса «Одиссей» в количестве 18 комплексов, на автомобильных дорогах города Когалыма в 2022 году выполнены работы по переносу кабелей систем автоматической фотовидеофиксации нарушений правил дорожного движения города Когалыма в подземную канализацию. </t>
  </si>
  <si>
    <t>В рамках выполнения муниципального задания МБУ «КСАТ» в 2022 году выполнялись работы по содержанию улично-дорожной сети города общей протяженностью 96,324 км.</t>
  </si>
  <si>
    <t xml:space="preserve">1.3 Реализация полномочий в области градостроительной деятельности </t>
  </si>
  <si>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</si>
  <si>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1.5 Приобретение жилья в целях реализации полномочий органов местного самоуправления в сфере жилищных отношений</t>
  </si>
  <si>
    <t>1.6 Освобождение земельных участков, планируемых для жилищного строительства и комплекса мероприятий по формированию земельных участков для ндивидуального жилищного строительства</t>
  </si>
  <si>
    <t>1.7 Строительство жилых домов на территории города Когалыма</t>
  </si>
  <si>
    <t>1.8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</si>
  <si>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</si>
  <si>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</si>
  <si>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субсидия предоставлена ООО «МАК».</t>
  </si>
  <si>
    <t>2.3 Реализация полномочий по обеспечению жилыми помещениями отдельных категорий граждан</t>
  </si>
  <si>
    <t>3.1 Обеспечение деятельности отдела архитектуры и градостроительства Администрации города Когалыма</t>
  </si>
  <si>
    <t>3.2 Обеспечение деятельности управления по жилищной политике Администрации города Когалыма</t>
  </si>
  <si>
    <t>3.3 Обеспечение деятельности Муниципального казённого учреждения "Управление капитального строительства города Когалыма"</t>
  </si>
  <si>
    <t>25.01.2022 заключен муниципальный контракт №0187300013721000386 на выполнение проектно-изыскательских работ (сети ливневой канализации) на сумму 3 993,67 тыс. руб., срок завершения выполнения работ 25.07.2022. Денежные средства по мероприятию не исполнены, т.к. не был исполнен сетевой график, в связи с нарушением сроков выполнения работ проектной организацией.</t>
  </si>
  <si>
    <t>По состоянию на 31.12.2022  заключены контракты на приобретение 48 квартир на сумму  205 275 700,90 руб.</t>
  </si>
  <si>
    <t>Отклонение плана реализации денежных средств от факта сложилась ввиду того, что вновь принятые муниципальные служащие отдела архитектуры и градостроительтсва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</si>
  <si>
    <t>Отклонение плана реализации денежных средств от факта сложилась ввиду того, что вновь принятые муниципальные служащие управления по жилищной политике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</si>
  <si>
    <t>Основными статьями неисполнения являются:
- заработная плата и страховые взносы  - в связи с наличием вакансий, предоставлением листов нетрудоспособности, отпуска без сохранения заработной платы, а также выплатой денежного поощрения по результатам работы за I-II кварталы и год за фактически отработанное время;
- проезд в отпуск и обратно - расходы произведены согласно предоставленным авансовым отчетам.</t>
  </si>
  <si>
    <t>П.1.1.Проект города Когалыма "Строительство Скейт-парка в городе Когалыме"</t>
  </si>
  <si>
    <t>1.5.Строительство и ремонт объектов спорта</t>
  </si>
  <si>
    <t>1.4. Поддержка некоммерческих организаций, реализующих проекты в сфере массовой физической культуры</t>
  </si>
  <si>
    <t xml:space="preserve">1.3.Обеспечение комфортных условий в учреждениях физической культуры и спорта </t>
  </si>
  <si>
    <t>1.2. Мероприятия по развитию физической культуры и спорта</t>
  </si>
  <si>
    <t>П.1.2.Реализация инициативного проекта "Развитие и популяризация шахмат в г.Когалым"</t>
  </si>
  <si>
    <t>2.2. Предоставление единовременных выплат отдельным категориям граждан ко Дню Победы в Великой Отечественной войне 1941-1945 годов</t>
  </si>
  <si>
    <t xml:space="preserve">1.3. Развитие библиотечного дела </t>
  </si>
  <si>
    <t>1.4. Развитие музейного дела</t>
  </si>
  <si>
    <t xml:space="preserve">1.5. Укрепление материально-технической базы учреждений культуры города Когалыма </t>
  </si>
  <si>
    <t xml:space="preserve">Запланированное обучение на 2022 год для муниципальных служащих органов местного самоуправления города Когалыма организовано и проведено в полном объеме. Обучение прошли 78 муниципальных служащих. Экономия денежных средств сложилась в связи со снижением цены муниципального контракта на оказание услуг по организации курсов повышения квалификации муниципальных служащих по итогам электронного аукциона. </t>
  </si>
  <si>
    <t>Экономия денежных средств сложилась в связи со снижением страховых премий по муниципальным контрактам на оказание услуг по обязательному страхованию жизни и здоровья муниципальных служащих по итогам проведенных электронных аукционов. 
В рамках мероприятия «Обеспечение предоставления муниципальным служащим гарантий, установленных действующим законодательством о муниципальной службе» муниципальные служащие не в полном объеме воспользовались правом частичной компенсацией  на оплату стоимости проезда к месту отдыха и обратно и  компенсацией стоимости оздоровительных и санаторно-курортных путёвок.</t>
  </si>
  <si>
    <t>Отделом ЗАГС в 2022 году по заявлениям граждан зарегистрировано актов гражданского состояния - 1 817, оказано юридически значимых действий - 3 996</t>
  </si>
  <si>
    <t>В рамках данного мероприятия в 2022 году осуществлялось подключение и доступ библиотек города Когалыма к сети Интернет. Приобретено 2 423 печатных издания для комплектования фонда, а также осуществлялось оказание информационных услуг (Консультант - Плюс), оформление периодических печатных изданий.</t>
  </si>
  <si>
    <r>
      <rPr>
        <sz val="13"/>
        <rFont val="Times New Roman"/>
        <family val="1"/>
        <charset val="204"/>
      </rPr>
      <t>Для пополнения фонда в 2022 году приобретен 81 предмет.</t>
    </r>
    <r>
      <rPr>
        <sz val="13"/>
        <color rgb="FFFF0000"/>
        <rFont val="Times New Roman"/>
        <family val="1"/>
        <charset val="204"/>
      </rPr>
      <t xml:space="preserve">
</t>
    </r>
    <r>
      <rPr>
        <sz val="13"/>
        <rFont val="Times New Roman"/>
        <family val="1"/>
        <charset val="204"/>
      </rPr>
      <t>В рамках мероприятия предусмотрено содержание МБУ "Музейно - выставочный центр". Экономия сложилась по оплате труда, по услугам связи, за содержание здания, коммунальным услугам, социальным выплатам  персоналу.</t>
    </r>
  </si>
  <si>
    <t>В МАУ «КДК «АРТ-Праздник» приобретены сценические костюмы – 170 единиц, 1 ростовая кукла.</t>
  </si>
  <si>
    <r>
      <rPr>
        <sz val="13"/>
        <rFont val="Times New Roman"/>
        <family val="1"/>
        <charset val="204"/>
      </rPr>
      <t>Приобретены национальнпые костюмы - 3 единицы, 17 единиц предметов этнографии и т.д.</t>
    </r>
    <r>
      <rPr>
        <sz val="13"/>
        <color rgb="FFFF0000"/>
        <rFont val="Times New Roman"/>
        <family val="1"/>
        <charset val="204"/>
      </rPr>
      <t xml:space="preserve">
</t>
    </r>
    <r>
      <rPr>
        <sz val="13"/>
        <rFont val="Times New Roman"/>
        <family val="1"/>
        <charset val="204"/>
      </rPr>
      <t>МАУ «Спортивная школа «Дворец спорта» не освоены средства по причине отмены Дня оленевода и Дня национальных культур</t>
    </r>
  </si>
  <si>
    <t>В 2022 году приобретено 160 модулей архивного хранения.</t>
  </si>
  <si>
    <t>Экономия сложилась по заработной плате и начислениям на оплату труда в результате наличия листов нетрудоспособности, вакансий (уборщик служебных помещений, уборщик территорий, маляр, токарь, столяр, электрогазосварщик).</t>
  </si>
  <si>
    <t>Субсидия в размере 195,5 тыс. рублей перечислена Городской общественной организации "Когалымский Боксерский клуб Патриот". Субсидия в размере 150,0 тыс. руб. не реализована в связи с отсутствием заявок по итогам проведения конкурса</t>
  </si>
  <si>
    <r>
      <rPr>
        <sz val="13"/>
        <rFont val="Times New Roman"/>
        <family val="1"/>
        <charset val="204"/>
      </rPr>
      <t xml:space="preserve">В рамках данного мероприятия предусмотрено:
</t>
    </r>
    <r>
      <rPr>
        <b/>
        <sz val="13"/>
        <rFont val="Times New Roman"/>
        <family val="1"/>
        <charset val="204"/>
      </rPr>
      <t>Содержание муниципального автономного учреждения "Спортивная школа "Дворец спорта"(далее - МАУ "СШ"Дворец спорта")</t>
    </r>
    <r>
      <rPr>
        <sz val="13"/>
        <rFont val="Times New Roman"/>
        <family val="1"/>
        <charset val="204"/>
      </rPr>
      <t>.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</si>
  <si>
    <t>Оплата произведена в полном объеме. Выполнены работы по контрактам:
1. На выполнение работ по проектированию и строительству объекта "Трехэтажные жилые дома №3, 4 по улице Комсомольской в городе Когалыме";
2. На технологическое присоединение к сетям электроснабжения.</t>
  </si>
  <si>
    <t xml:space="preserve">На 31.12.2022 года 46 приёмных родителей являются получателями вознаграждения за воспитание 68 приёмных детей.  Субвенция на вознаграждение освоена в полном объеме.                                                                                                                                                                                          Справочно: размер вознаграждения составляет 13 673 руб.;  16 817 руб. - при воспитании ребёнка, не достигшего возраста 3 лет; 18 457 руб. - при воспитании ребёнка-инвалида, ребёнка, состоящего на диспансерном учете в связи с имеющимся хроническим заболеванием, или ребенка с ограниченными возможностями здоровья; 17 773 руб. - при воспитании ребенка старше 12 лет.                                                                                                                                                                                </t>
  </si>
  <si>
    <t xml:space="preserve">На 31.12.2022 года неисполнение по заработной плате и начислениям на оплату труда сложилось по фактически отработанному времени, в результате наличия листов нетрудоспособности, по прочим выплатам персоналу (гарантии) сложилось в связи с тем, что муниципальные служащие за текущий период не воспользовались правом на оплату лечебного проезда и частичную компенсацию стоимости оздоровительных и санаторно-курортных путевок.
С 2019 года полномочие органа опеки и попечительства по подготовке граждан, выразивших желание стать опекунами или попечителями несовершеннолетних граждан передано на исполнение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В 2022 году произведена оплата за обучение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формах, в количестве  25 человек. Справочно: стоимость 1 сертификата на оплату услуг по подготовке кандидата, удостоверяющего право его владельца на однократную оплату комплекса услуг, составляет 31 130 рублей 66 копеек. </t>
  </si>
  <si>
    <t>Заключены два контракта по результатам конкурса с ограниченным участием на выезды детей. Фактически были оказаны услуги в количестве 12 единиц.</t>
  </si>
  <si>
    <t>Неисполнение по заработной плате сложилось, в связи с выплатой премии по итогам 2021 года за фактически отработанное время, а также в результате наличия листов нетрудоспособности.</t>
  </si>
  <si>
    <t>Предоставленные единовременные выплаты получили 22 человека</t>
  </si>
  <si>
    <t>Экономия сложилась:
- по заработной плате и начислениям на оплату труда за фактически отработанное время;
- экономия средств по итогам оплаты статистических сборников</t>
  </si>
  <si>
    <t>Бренд города разработан и представлен общественности</t>
  </si>
  <si>
    <t>2.3. Формирование негативного отношения к незаконному обороту и потреблению наркотиков</t>
  </si>
  <si>
    <t>Производится выплата членам народной дружины города Когалыма (на 31.12.2022 года 26 человек) согласно табеля учета дежурств добровольной народной дружины города Когалыма. 
Отклонение связано с фактически отработанным временем членами народной дружины в истекшем году.</t>
  </si>
  <si>
    <t xml:space="preserve">Отклонение связано с фактически заключенным контрактом по оплате электроэнергии.
</t>
  </si>
  <si>
    <t>Мероприятие нацелено на проведение и обеспечение участия в семинарах, тренингах, совещаниях, конференциях специалистов, представителей общественных организаций, волонтеров, занимающихся профилактикой правонарушений.</t>
  </si>
  <si>
    <t xml:space="preserve">Мероприятие направлено на формирование общечеловеческих ценностей, пропаганду здорового образа жизни, формирование негативного отношения          в обществе к немедицинскому потреблению наркотиков,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 проведения грамотной информационной политики в средствах массовой информации, направленных на детей и подростков, создание                  и распространение социальной рекламы, изготовление и прокат на телевидении видеороликов; освещение деятельности всех субъектов профилактики наркомании посредством проведения антинаркотических информационных акций. </t>
  </si>
  <si>
    <t xml:space="preserve">Создание условий для вовлечения граждан, детско-юношеских, молодежных объединений в профилактику незаконного потребления наркотических средств и психотропных веществ, наркомании; повышение профессионального уровня. </t>
  </si>
  <si>
    <t xml:space="preserve">Мероприятия направлены на здоровый образ жизни, формирования             у молодежи психологического иммунитета к потреблению наркотиков, такие как: флэш-мобы, велопробеги, сдача норм ГТО, конкурсы рисунков среди подростков, спортивные состязания; формирование культуры, здорового образа жизни, укрепления физического здоровья подростков (походы, сплав по реке, марш - броски и другие формы); организация занятости обучающихся, развитие детского движения, повышение уровня профессиональных навыков педагогов - организаторов детского движения, развития профилактической антинаркотической деятельности; постановка спектаклей,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потреблению наркотиков в целях привлечения молодежи к решению проблем наркомании. </t>
  </si>
  <si>
    <t>Экономия сложилась в связи с начислениям по оплате труда работникам (предоставление листов временной нетрудоспособности, выплаты денежного поощрения по результатам работы за год за фактически отработанное время).</t>
  </si>
  <si>
    <t>На 01.01.2023 год осуществлен снос 30 домов. Экономия сложилась в результате заключенных контрактов</t>
  </si>
  <si>
    <t>По состоянию на 30.12.2022 в списке молодых семей, претендующих на получение меры государственной поддержки  по городу Когалыму, состоят 11 семей. В 2022 году в соответствии с условиями муниципальной программы запланировано предоставление мер государственной поддержки 4 молодым семьям. Перечислены субсидии 4 молодым семьям на приобретение жилого помещения или создание объекта индивидуального жилищного строительства; перечислены социальные выплаты 3 семьям с 2-мя и более детьми, а также 1 семье, в которой единственный родитель с одним ребенком для погашения ипотечного кредита или жилищного займа и 6 многодетным семьям в счет оплаты договора купли-продажи жилого помещения</t>
  </si>
  <si>
    <t>29 семей, состоящих в списке граждан, нуждающихся в жилых помещениях, предоставляемых по договорам социального найма из муниципального жилищного фонда города Когалыма, были переселены в жилые помещения капитального исполнения, предоставленные по договорам социального найма в связи со сносом дома; 2-м семьям были предоставлены жилые помещения по договорам социального найма во внеочередном порядке.</t>
  </si>
  <si>
    <t xml:space="preserve">Предоставление субсидии носит заявительный характер и рассчитывается в соответствии с предоставленными заявителями отчетными документами. Финансовая поддержка по данному мероприятию предоставлена 1 крестьянскому (фермерскому) хозяйству в размере 
1 141,40 тыс.руб. </t>
  </si>
  <si>
    <t>Предоставление субсидии предусмотрено не реже одного раза в квартал. Получателем субсидии по данному мероприятию стал один глава крестьянско-фермерского хозяйства – Шиманский В.М.</t>
  </si>
  <si>
    <t xml:space="preserve">В рамках реализации региональных проектов "Создание условий для легкого старта и комфортного ведения бизнеса", "Акселерация субъектов МСП"
Фактическое количество получателей мер поддержки составило 122 ед.
1. Финансовая поддержка начинающих предпринимателей (впервые зарегистрированных и действующих менее 1 года), в виде возмещения части затрат, связанных с началом предпринимательской деятельности – 4 получателя.
2. Возмещение части затрат на аренду (субаренду) нежилых помещений – 69 получателя.
3. Возмещение части затрат на приобретение оборудования (основных средств) и лицензионных программных продуктов – 21 получателей.
4. Возмещение части затрат, на оплату коммунальных услуг нежилых помещений – 11 получателей.
5.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 12 получателей.
6. Грантовая поддержка – 5 получателей.
Денежные средства предусмотренные на реализацию данных мероприятий освоены в полном объеме.         
</t>
  </si>
  <si>
    <t xml:space="preserve">1.1.1 - Выезд обучающихся МАУ "ДДТ", МАУ "ДШИ" на мероприятия. 
1.1.2 - 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образования. </t>
  </si>
  <si>
    <t>В МАОУ СОШ № 1, МООУ СОШ № 5 введены по 0,5 ставки советника директора по воспитанию. Расходы по оплате труда и страховых  взносы</t>
  </si>
  <si>
    <t>Остаток доведённых денежных средств (бюджет автономного округа)  в сумме 158,9 тыс. рублей возник в связи с экономией по санаторно-курортному лечению, а также в связи с тем, что кассовые расходы на связь, коммунальные  услуги и услуги по техническому обслуживанию оргтехники производились по фактически выставленным  поставщиками счетам. Специалистами отдела по труду и занятости: рассмотрено 259 устных и 3 письменных обращения,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</si>
  <si>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Отклонение от плана составляет 4 963,76  тыс. рублей в том числе:
1) 563,6 тыс. рублей - экономия сложилась в результате заключенных договоров на оказание услуг по оценке и технической инвентаризации  муниципального имущества;
 связи с фактическими расходами за услуги, оказанные ООО "ЕРИЦ" по приему платежей за наём жилых помещений, находящихся в муниципальной собственности;
2) 1 501,6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Экономия, в связи с досрочным сносом ветхого жилья;
3) 1 338,5 тыс.руб - неисполение по коммунальным услугам, на основании фактически предоставленных счетов на оплату 
5) 185,05тыс.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508,7 тыс. рублей - оплата услуг по содержанию мун.жилищного фонда г.Когалыма произведена на основании фактически предоставленных счетов на оплату;
8) 839,31 тыс. рублей - взносы на капитальный ремонт</t>
  </si>
  <si>
    <t>2.1.1.; 2.1.4.
Экономия по заработной плате и начислениям на оплату труда (наличие вакансий, листов временной нетрудоспособности, премия по результатам работы за 2021 год выплачена согласно отработанного времени).
2.1.2.1.
Отклонение от плана составляет 3 008,94 тыс.руб. в том числе:
1. 462,45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36,64 тыс.руб.  -неисполнение субсидии возникло по статье прочие выплаты в связи с оплатой возмещение работникам (сотрудникам) расходов, связанных со служебными командировками по фактической потребности
3.  720,41 тыс.руб.  -неисполнение субсидии по статье начисления на оплату труда возникло в связи с оплатой страховых взносов.
4.  74,24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139,50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122,93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по техническому обслуживанию и техническому ремонту транспорта произведена согласно выставленных документов 3. Оплата за прохождение техосмотра,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7.  177,32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произведена по факту оказанных услуг. 
8.  58,87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8,03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1 119,15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53,89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12.  24,52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0,07 тыс.руб. неисполнение субсидии по статье  оплата налога на имущество, оплата произведена согласно декларации
14. 10,92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2.1.3.
Экономия: 
- в связи с выплатой премии по итогам работы за 2021 год за фактически отработанное время;
- по факту начисления страховых взносов;                                                                                                                                                                                                                                           
- в связи с сложившимися фактическими расходами на проезд в отпуск и обратно, командировочные расходы; компенсация стоимости путёвок на санаторно-курортное лечение;
- в связи с фактическими расходами на услуги связи;
-  в связи с фактическими расходами на оплату коммунальных услуг согласно показаниям приборов учета;
-в связи с фактическими расходами (замена расходных материалов) на оплату услуг по: сан/тех.обслуживанию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компьютерной и копировальной техники, серверного и сетевого оборудования, устройств печати.
- кредиторская задолженность за декабрь 2021 года оплачена по факту оказания услуг; экономия по торгам (охранные услуги, изготовление ЭЦП);
- переходящий контракт на 2023 год (выполнение работ по монтажу систем (средств, установок) обеспечения пожарной безопасности зданий и сооружений для обеспечения муниципальных нужд).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экономия по торгам (приобретение офисной бумаги).</t>
  </si>
  <si>
    <t>Неисполнение за 2022 год (в том числе причина неисполнения сетевого графика):
- экономия, в связи с тем, что часть работ по контракту  выполнять не потребовалось.
- сетевой график не исполнен, в связи с длительностью определения  приоритетных объемов и видов работ подлежащих выполнению в рамках выделенных средств.
- сетевой график не исполнен, в связи с заменой квартир, подлежащих ремонту.
- экономия, в связи с заменой квартир, подлежащих ремонту.
- проектная организация со ссылкой на сложившуюся политическую и экономическую ситуацию, а также  невозможностью выполнения работ в установленные контрактом сроки, обратилась с просьбой расторгнуть контракт по соглашению сторон</t>
  </si>
  <si>
    <t>Экономия:
- по заработной плате  и начислениям так как премии по результатам работы за 2021 год и по результатам работы за  4 квартала 2022 года были выплачены по факту отработанного времени, а также в связи с наличием  листов временной нетрудоспособности;
- по расходам на компенсацию проезда к месту отдыха и обратно, компенсации стоимости санаторно-курортного лечения согласно фактически предоставленных документов</t>
  </si>
  <si>
    <t>Экономия в связи с тем, что контракт на программное  обеспечение заключен на меньшую сумму</t>
  </si>
  <si>
    <t>Проверено 46 информационных ресурсов информационно-телекоммуникационной сети «Интернет» через информационный ресурс АИС «Поиск» ячейкой молодёжного общественного движения «Кибердружина». Разработаны буклет «Безопасный интернет» и листовка «Как распознать фейковую информацию». В октябре 2022 года данные информационные материалы растиражированы. Информационные материалы распространяются среди молодёжи и жителей города в рамках проведения мероприятий.</t>
  </si>
  <si>
    <t>Организовано и проведено 21 мероприятие в рамках проекта «Живое слово». Также проведены 4 встречи, направленные на профилактику экстремизма в молодежной среде. Организованы мероприятия для студентов когалымского политехнического колледжа, педагогов и специалистов по работе с молодёжью, представителей работающей молодёжи и родительской общественности на различные темы, связанные с профилактикой экстремизма. Общий охват – 200 человек.
Размещены видеоролики, направленные на развитие и популяризацию гражданского единства, содействие гармонизации межнациональных и межконфессиональных отношений, формирование стойкого неприятия идеологии терроризма и насилия на официальной странице управления образования социальной сети «Вконтакте» и в образовательных учреждениях</t>
  </si>
  <si>
    <t xml:space="preserve">В рамках реализации мероприятия:
- проведены праздничные мероприятия в честь празднования Дня России;
- проведены праздничные мероприятия в честь празднования Дня народного Единства;
- на базе Муниципального автономного учреждения «Информационно-ресурсный центр» (далее – МАУ «ИРЦ») проведены 145 факультативных занятий по русскому языку.
</t>
  </si>
  <si>
    <t>3 сентября 2022 года в парке Военной Техники проведены мероприятия в рамках Дня солидарности в борьбе с терроризмом, участниками мероприятий стали представители некоммерческих организаций города Когалыма, сотрудники МАУ «ИРЦ», Администрации города Когалыма. Также, в рамках Дня солидарности, в образовательных организациях проведены линейки, классные часы, часы общения, беседы, акции, школьные радиоэфиры, книжные выставки, распространены информационные материалы. В мероприятиях приняли участие 6 134 школьника</t>
  </si>
  <si>
    <t>Экономия сложилась по заработной плате согласно фактически отработанному времени.</t>
  </si>
  <si>
    <r>
      <rPr>
        <sz val="13"/>
        <rFont val="Times New Roman"/>
        <family val="1"/>
        <charset val="204"/>
      </rPr>
      <t>В рамках мероприятия в 2022 году была проведена следующая работа:
-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Автономная некоммерческая организация «Ресурсный центр поддержки НКО города Когалыма», проект «Интеллектуальная игра ко Дню НКО»; Автономная некоммерческая организация развития культуры, спорта и просвещения  «Когалымский клуб интеллектуальных видов спорта «Дебют 82», проект «Время шахмат»; Местная общественная национально-культурная организация азербайджанского народа «Достлуг» (в переводе на русский язык означает «Дружба») г.Когалыма, проект «Праздник весны и весеннего равноденствия  «Новруз - Байрам»; Автономная некоммерческая организация развития культуры, спорта и просвещения «Семейный клуб имени преподобного Сергия Радонежского города Когалыма», проект «Дари добро детям»; Местная общественная организация Совет ветеранов войны и труда, инвалидов и пенсионеров города Когалыма, проект «Во имя мира на Земле».</t>
    </r>
    <r>
      <rPr>
        <sz val="13"/>
        <color rgb="FFFF0000"/>
        <rFont val="Times New Roman"/>
        <family val="1"/>
        <charset val="204"/>
      </rPr>
      <t xml:space="preserve">
</t>
    </r>
    <r>
      <rPr>
        <sz val="13"/>
        <rFont val="Times New Roman"/>
        <family val="1"/>
        <charset val="204"/>
      </rPr>
      <t>- проведены обучающие семинары в рамках обучающего проекта «Школа актива НКО»;</t>
    </r>
    <r>
      <rPr>
        <sz val="13"/>
        <color rgb="FFFF0000"/>
        <rFont val="Times New Roman"/>
        <family val="1"/>
        <charset val="204"/>
      </rPr>
      <t xml:space="preserve">
</t>
    </r>
    <r>
      <rPr>
        <sz val="13"/>
        <rFont val="Times New Roman"/>
        <family val="1"/>
        <charset val="204"/>
      </rPr>
      <t>-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t>
    </r>
    <r>
      <rPr>
        <sz val="13"/>
        <color rgb="FFFF0000"/>
        <rFont val="Times New Roman"/>
        <family val="1"/>
        <charset val="204"/>
      </rPr>
      <t xml:space="preserve">
</t>
    </r>
    <r>
      <rPr>
        <sz val="13"/>
        <rFont val="Times New Roman"/>
        <family val="1"/>
        <charset val="204"/>
      </rPr>
      <t>- проведение мероприятий (семинаров, круглых столов и иных мероприятий)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2022 году из бюджета города Когалыма направлена субсидия АНО «Ресурсный центр поддержки НКО города Когалыма».</t>
    </r>
  </si>
  <si>
    <t>3. Муниципальная программа  «Развитие образования в городе Когалыме»</t>
  </si>
  <si>
    <t>4. Муниципальная программа «Развитие физической культуры и спорта в городе Когалыме»</t>
  </si>
  <si>
    <t>5. Муниципальная программа «Формирование комфортной городской среды в городе Когалыме»</t>
  </si>
  <si>
    <t>20. Муниципальная программа «Развитие институтов гражданского общества города Когалыма»</t>
  </si>
  <si>
    <t>Всего в 2022 году проведено 1 945 культурно-массовых мероприятий, зрителями которых стали 279 661 человек, в том числе в очном формате – 1 840 мероприятий, 275 875 зрителей; в режиме демонстрации видеопрограмм – 106 мероприятий, 3 786 просмотров.
В рамках меропрития состоялся конкурс на присуждение премии главы города Когалыма в сфере культуры и искусства. По итогам конкурса вручено 4 премии сотрудникам учреждений культуры.
Экономия сложилась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t>
  </si>
  <si>
    <t>9. Муниципальная программа «Укрепление межнационального и межконфессионального согласия, профилактика экстремизма и терроризма в городе Когалыме»</t>
  </si>
  <si>
    <t>10. Муниципальная программа «Профилактика правонарушений и обеспечение отдельных прав граждан в городе Когалыме»</t>
  </si>
  <si>
    <t>11. Муниципальная программа «Культурное пространство города Когалыма»</t>
  </si>
  <si>
    <t>12. Муниципальная программа «Развитие муниципальной службы в городе Когалыме»</t>
  </si>
  <si>
    <t>13. Муниципальная программа «Управление муниципальным имуществом города Когалыма»</t>
  </si>
  <si>
    <t>14. Муниципальная программа «Содержание объектов городского хозяйства и инженерной инфраструктуры в городе Когалыме»</t>
  </si>
  <si>
    <t>15. Муниципальная программа «Развитие агропромышленного комплекса и рынков сельскохозяйственной продукции, сырья и продовольствия в городе Когалыме»</t>
  </si>
  <si>
    <t>16. Муниципальная программа «Безопасность жизнедеятельности населения города Когалыма»</t>
  </si>
  <si>
    <t>17. Муниципальная программа «Развитие жилищно-коммунального комплекса в городе Когалыме»</t>
  </si>
  <si>
    <t xml:space="preserve">Приобретены гимнастические скамейки, тренировочные снаряды, груша боксерская, канат, ядро для толкания, мат для приземления ядра, цепь. </t>
  </si>
  <si>
    <t>В соответствии с распоряжением Администрации города Когалыма от 20.02.2021 №35-р "О предоставлении мер поддержки гражданам, удостоенным звания "Почётный гражданин города Когалыма" утверждены списки граждан, удостоенных звания «Почётный гражданин города Когалыма», в количестве 7 человек.
Остаток неиспользованных средств (экономия) - 100 тыс.руб (на погребение).</t>
  </si>
  <si>
    <t>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Приобретение жилых помещений для детей-сирот и детей, оставшихся без попечения родителей, в 2022 году осуществлялось Департаментом по управлению государственным имуществом Ханты-Мансийского автономного округа-Югры. Департаментом по управлению государственным имуществом Ханты-Мансийского автономного округа-Югры приобретено 11 квартир.
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</si>
  <si>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 (планируется к реализации в 2023 году).</t>
  </si>
  <si>
    <t xml:space="preserve">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Планируется к реализации в 2023 году.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
</t>
  </si>
  <si>
    <t xml:space="preserve">По состоянию на конец отчетного периода работы не закончены.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</si>
  <si>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отсутствием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</si>
</sst>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_ ;[Red]\-#,##0.0\ "/>
    <numFmt numFmtId="165" formatCode="#,##0.0"/>
    <numFmt numFmtId="166" formatCode="0.0"/>
    <numFmt numFmtId="167" formatCode="#,##0.0\ _₽"/>
    <numFmt numFmtId="168" formatCode="_-* #,##0.0\ _₽_-;\-* #,##0.0\ _₽_-;_-* &quot;-&quot;?\ _₽_-;_-@_-"/>
    <numFmt numFmtId="169" formatCode="_-* #,##0.00\ _₽_-;\-* #,##0.00\ _₽_-;_-* &quot;-&quot;?\ _₽_-;_-@_-"/>
    <numFmt numFmtId="170" formatCode="_-* #,##0.0\ _₽_-;\-* #,##0.0\ _₽_-;_-* &quot;-&quot;??\ _₽_-;_-@_-"/>
    <numFmt numFmtId="171" formatCode="#,##0.0000"/>
  </numFmts>
  <fonts count="26" x14ac:knownFonts="1">
    <font>
      <sz val="11"/>
      <color theme="1"/>
      <name val="Calibri"/>
      <family val="2"/>
      <scheme val="minor"/>
    </font>
    <font>
      <sz val="11"/>
      <color theme="1"/>
      <name val="Calibri"/>
      <family val="2"/>
      <charset val="204"/>
      <scheme val="minor"/>
    </font>
    <font>
      <sz val="11"/>
      <color theme="1"/>
      <name val="Calibri"/>
      <family val="2"/>
      <scheme val="minor"/>
    </font>
    <font>
      <sz val="13"/>
      <name val="Times New Roman"/>
      <family val="1"/>
      <charset val="204"/>
    </font>
    <font>
      <sz val="13"/>
      <color rgb="FFFF0000"/>
      <name val="Times New Roman"/>
      <family val="1"/>
      <charset val="204"/>
    </font>
    <font>
      <sz val="10"/>
      <name val="Arial"/>
      <family val="2"/>
      <charset val="204"/>
    </font>
    <font>
      <b/>
      <sz val="13"/>
      <color rgb="FFFF0000"/>
      <name val="Times New Roman"/>
      <family val="1"/>
      <charset val="204"/>
    </font>
    <font>
      <sz val="11"/>
      <color rgb="FFFF0000"/>
      <name val="Calibri"/>
      <family val="2"/>
      <scheme val="minor"/>
    </font>
    <font>
      <sz val="13"/>
      <color rgb="FFFF0000"/>
      <name val="Calibri"/>
      <family val="2"/>
      <scheme val="minor"/>
    </font>
    <font>
      <b/>
      <sz val="13"/>
      <color rgb="FFFF0000"/>
      <name val="Calibri"/>
      <family val="2"/>
      <scheme val="minor"/>
    </font>
    <font>
      <b/>
      <sz val="11"/>
      <color rgb="FFFF0000"/>
      <name val="Calibri"/>
      <family val="2"/>
      <scheme val="minor"/>
    </font>
    <font>
      <b/>
      <sz val="18"/>
      <color rgb="FFFF0000"/>
      <name val="Calibri"/>
      <family val="2"/>
      <charset val="204"/>
      <scheme val="minor"/>
    </font>
    <font>
      <i/>
      <sz val="13"/>
      <color rgb="FFFF0000"/>
      <name val="Times New Roman"/>
      <family val="1"/>
      <charset val="204"/>
    </font>
    <font>
      <sz val="11"/>
      <name val="Calibri"/>
      <family val="2"/>
      <scheme val="minor"/>
    </font>
    <font>
      <sz val="14"/>
      <color rgb="FFFF0000"/>
      <name val="Calibri"/>
      <family val="2"/>
      <scheme val="minor"/>
    </font>
    <font>
      <sz val="10"/>
      <color rgb="FFFF0000"/>
      <name val="Calibri"/>
      <family val="2"/>
      <scheme val="minor"/>
    </font>
    <font>
      <sz val="10"/>
      <name val="Calibri"/>
      <family val="2"/>
      <scheme val="minor"/>
    </font>
    <font>
      <b/>
      <sz val="16"/>
      <name val="Calibri"/>
      <family val="2"/>
      <charset val="204"/>
      <scheme val="minor"/>
    </font>
    <font>
      <sz val="14"/>
      <name val="Calibri"/>
      <family val="2"/>
      <scheme val="minor"/>
    </font>
    <font>
      <b/>
      <sz val="13"/>
      <name val="Times New Roman"/>
      <family val="1"/>
      <charset val="204"/>
    </font>
    <font>
      <b/>
      <sz val="13"/>
      <name val="Calibri"/>
      <family val="2"/>
      <scheme val="minor"/>
    </font>
    <font>
      <sz val="13"/>
      <name val="Calibri"/>
      <family val="2"/>
      <scheme val="minor"/>
    </font>
    <font>
      <b/>
      <sz val="9"/>
      <color indexed="81"/>
      <name val="Tahoma"/>
      <family val="2"/>
      <charset val="204"/>
    </font>
    <font>
      <sz val="11"/>
      <color rgb="FFFF0000"/>
      <name val="Times New Roman"/>
      <family val="1"/>
      <charset val="204"/>
    </font>
    <font>
      <sz val="16"/>
      <name val="Calibri"/>
      <family val="2"/>
      <charset val="204"/>
      <scheme val="minor"/>
    </font>
    <font>
      <sz val="11"/>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43" fontId="2" fillId="0" borderId="0" applyFont="0" applyFill="0" applyBorder="0" applyAlignment="0" applyProtection="0"/>
    <xf numFmtId="0" fontId="5" fillId="0" borderId="0"/>
  </cellStyleXfs>
  <cellXfs count="258">
    <xf numFmtId="0" fontId="0" fillId="0" borderId="0" xfId="0"/>
    <xf numFmtId="4" fontId="3" fillId="0" borderId="0" xfId="0" applyNumberFormat="1" applyFont="1" applyFill="1" applyBorder="1" applyAlignment="1">
      <alignment horizontal="right" vertical="center" wrapText="1"/>
    </xf>
    <xf numFmtId="0" fontId="7" fillId="0" borderId="0" xfId="0" applyFont="1"/>
    <xf numFmtId="0" fontId="7" fillId="0" borderId="0" xfId="0" applyFont="1" applyAlignment="1">
      <alignment vertical="center"/>
    </xf>
    <xf numFmtId="4" fontId="4" fillId="0" borderId="1" xfId="0" applyNumberFormat="1" applyFont="1" applyFill="1" applyBorder="1" applyAlignment="1">
      <alignment horizontal="justify" wrapText="1"/>
    </xf>
    <xf numFmtId="164" fontId="4" fillId="0" borderId="1" xfId="0" applyNumberFormat="1" applyFont="1" applyFill="1" applyBorder="1" applyAlignment="1">
      <alignment horizontal="justify" vertical="center" wrapText="1"/>
    </xf>
    <xf numFmtId="0" fontId="7" fillId="0" borderId="0" xfId="0" applyFont="1" applyFill="1" applyAlignment="1">
      <alignment vertical="center"/>
    </xf>
    <xf numFmtId="2" fontId="4" fillId="0" borderId="1" xfId="0" applyNumberFormat="1" applyFont="1" applyFill="1" applyBorder="1" applyAlignment="1">
      <alignment horizontal="justify" vertical="center" wrapText="1"/>
    </xf>
    <xf numFmtId="0" fontId="7" fillId="0" borderId="0" xfId="0" applyFont="1" applyFill="1"/>
    <xf numFmtId="0" fontId="7" fillId="0" borderId="0" xfId="0" applyFont="1" applyAlignment="1"/>
    <xf numFmtId="0" fontId="7" fillId="0" borderId="0" xfId="0" applyFont="1" applyFill="1" applyAlignment="1"/>
    <xf numFmtId="0" fontId="4" fillId="0" borderId="1" xfId="0" applyNumberFormat="1" applyFont="1" applyFill="1" applyBorder="1" applyAlignment="1" applyProtection="1">
      <alignment horizontal="justify" vertical="center" wrapText="1"/>
    </xf>
    <xf numFmtId="0" fontId="7" fillId="0" borderId="0" xfId="0" applyFont="1" applyBorder="1"/>
    <xf numFmtId="0" fontId="8" fillId="0" borderId="0" xfId="0" applyFont="1"/>
    <xf numFmtId="0" fontId="8" fillId="0" borderId="0" xfId="0" applyFont="1" applyAlignment="1">
      <alignment vertical="center"/>
    </xf>
    <xf numFmtId="0" fontId="8" fillId="0" borderId="0" xfId="0" applyFont="1" applyFill="1" applyAlignment="1">
      <alignment vertical="center"/>
    </xf>
    <xf numFmtId="0" fontId="8" fillId="0" borderId="0" xfId="0" applyFont="1" applyFill="1"/>
    <xf numFmtId="0" fontId="8" fillId="0" borderId="0" xfId="0" applyFont="1" applyAlignment="1"/>
    <xf numFmtId="165" fontId="8" fillId="0" borderId="0" xfId="0" applyNumberFormat="1" applyFont="1"/>
    <xf numFmtId="0" fontId="8" fillId="0" borderId="0" xfId="0" applyFont="1" applyFill="1" applyAlignment="1"/>
    <xf numFmtId="0" fontId="8" fillId="0" borderId="0" xfId="0" applyFont="1" applyBorder="1"/>
    <xf numFmtId="4"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165" fontId="8" fillId="0" borderId="0" xfId="0" applyNumberFormat="1" applyFont="1" applyAlignment="1">
      <alignment vertical="center"/>
    </xf>
    <xf numFmtId="165" fontId="8" fillId="0" borderId="0" xfId="0" applyNumberFormat="1" applyFont="1" applyFill="1"/>
    <xf numFmtId="4" fontId="4" fillId="3" borderId="1" xfId="0" applyNumberFormat="1" applyFont="1" applyFill="1" applyBorder="1" applyAlignment="1">
      <alignment horizontal="justify" vertical="center" wrapText="1"/>
    </xf>
    <xf numFmtId="0" fontId="4" fillId="3" borderId="1" xfId="0" applyFont="1" applyFill="1" applyBorder="1" applyAlignment="1">
      <alignment horizontal="justify" vertical="center" wrapText="1"/>
    </xf>
    <xf numFmtId="4" fontId="3" fillId="0" borderId="0" xfId="0" applyNumberFormat="1" applyFont="1" applyFill="1" applyBorder="1" applyAlignment="1">
      <alignment horizontal="justify" vertical="center" wrapText="1"/>
    </xf>
    <xf numFmtId="0" fontId="9" fillId="0" borderId="0" xfId="0" applyFont="1" applyFill="1"/>
    <xf numFmtId="0" fontId="10" fillId="0" borderId="0" xfId="0" applyFont="1" applyFill="1"/>
    <xf numFmtId="165" fontId="9" fillId="0" borderId="0" xfId="0" applyNumberFormat="1" applyFont="1" applyFill="1"/>
    <xf numFmtId="164" fontId="8" fillId="0" borderId="0" xfId="0" applyNumberFormat="1" applyFont="1" applyFill="1"/>
    <xf numFmtId="0" fontId="9" fillId="0" borderId="0" xfId="0" applyFont="1" applyAlignment="1"/>
    <xf numFmtId="0" fontId="10" fillId="0" borderId="0" xfId="0" applyFont="1" applyAlignment="1"/>
    <xf numFmtId="0" fontId="9" fillId="0" borderId="0" xfId="0" applyFont="1" applyAlignment="1">
      <alignment vertical="center"/>
    </xf>
    <xf numFmtId="0" fontId="10" fillId="0" borderId="0" xfId="0" applyFont="1" applyAlignment="1">
      <alignment vertical="center"/>
    </xf>
    <xf numFmtId="0" fontId="9" fillId="0" borderId="0" xfId="0" applyFont="1"/>
    <xf numFmtId="165" fontId="9" fillId="0" borderId="0" xfId="0" applyNumberFormat="1" applyFont="1"/>
    <xf numFmtId="0" fontId="10" fillId="0" borderId="0" xfId="0" applyFont="1"/>
    <xf numFmtId="165" fontId="8" fillId="0" borderId="0" xfId="0" applyNumberFormat="1"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165" fontId="9" fillId="0" borderId="0" xfId="0" applyNumberFormat="1" applyFont="1" applyFill="1" applyAlignment="1">
      <alignment vertical="center"/>
    </xf>
    <xf numFmtId="166" fontId="9" fillId="0" borderId="0" xfId="0" applyNumberFormat="1" applyFont="1" applyFill="1" applyAlignment="1">
      <alignment vertical="center"/>
    </xf>
    <xf numFmtId="165" fontId="9" fillId="0" borderId="0" xfId="0" applyNumberFormat="1" applyFont="1" applyFill="1" applyAlignment="1"/>
    <xf numFmtId="0" fontId="9" fillId="0" borderId="0" xfId="0" applyFont="1" applyFill="1" applyAlignment="1"/>
    <xf numFmtId="0" fontId="10" fillId="0" borderId="0" xfId="0" applyFont="1" applyFill="1" applyAlignment="1"/>
    <xf numFmtId="0" fontId="4" fillId="0" borderId="1" xfId="0" applyFont="1" applyFill="1" applyBorder="1" applyAlignment="1" applyProtection="1">
      <alignment horizontal="justify" wrapText="1"/>
    </xf>
    <xf numFmtId="0" fontId="11" fillId="0" borderId="0" xfId="0" applyFont="1" applyFill="1" applyAlignment="1">
      <alignment vertical="center"/>
    </xf>
    <xf numFmtId="164" fontId="4" fillId="0" borderId="1" xfId="0" applyNumberFormat="1" applyFont="1" applyFill="1" applyBorder="1" applyAlignment="1" applyProtection="1">
      <alignment horizontal="justify" vertical="center" wrapText="1"/>
    </xf>
    <xf numFmtId="43"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6" fillId="4"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3" fillId="0" borderId="0" xfId="0" applyFont="1"/>
    <xf numFmtId="0" fontId="4" fillId="0" borderId="1" xfId="0" applyFont="1" applyFill="1" applyBorder="1" applyAlignment="1">
      <alignment vertical="center" wrapText="1"/>
    </xf>
    <xf numFmtId="0" fontId="7" fillId="0" borderId="0" xfId="0" applyFont="1" applyAlignment="1">
      <alignment horizontal="right" vertical="center"/>
    </xf>
    <xf numFmtId="0" fontId="14" fillId="0" borderId="0" xfId="0" applyFont="1"/>
    <xf numFmtId="0" fontId="8" fillId="0" borderId="0" xfId="0" applyFont="1" applyAlignment="1">
      <alignment horizontal="center"/>
    </xf>
    <xf numFmtId="0" fontId="15" fillId="0" borderId="0" xfId="0" applyFont="1" applyAlignment="1">
      <alignment horizontal="center"/>
    </xf>
    <xf numFmtId="0" fontId="4" fillId="0" borderId="1" xfId="0" applyFont="1" applyBorder="1" applyAlignment="1">
      <alignment horizontal="justify" vertical="center" wrapText="1"/>
    </xf>
    <xf numFmtId="168" fontId="8" fillId="0" borderId="0" xfId="0" applyNumberFormat="1" applyFont="1" applyFill="1"/>
    <xf numFmtId="0" fontId="10" fillId="0" borderId="0" xfId="0" applyFont="1" applyFill="1" applyAlignment="1">
      <alignment wrapText="1"/>
    </xf>
    <xf numFmtId="168" fontId="8" fillId="0" borderId="0" xfId="0" applyNumberFormat="1" applyFont="1"/>
    <xf numFmtId="2" fontId="4" fillId="3" borderId="1" xfId="0" applyNumberFormat="1" applyFont="1" applyFill="1" applyBorder="1" applyAlignment="1">
      <alignment horizontal="justify" vertical="center" wrapText="1"/>
    </xf>
    <xf numFmtId="2" fontId="8" fillId="0" borderId="0" xfId="0" applyNumberFormat="1" applyFont="1" applyFill="1"/>
    <xf numFmtId="165" fontId="4" fillId="0" borderId="1" xfId="0" applyNumberFormat="1" applyFont="1" applyFill="1" applyBorder="1" applyAlignment="1">
      <alignment horizontal="justify" vertical="center" wrapText="1"/>
    </xf>
    <xf numFmtId="165" fontId="8" fillId="0" borderId="0" xfId="0" applyNumberFormat="1" applyFont="1" applyFill="1" applyAlignment="1">
      <alignment horizontal="left"/>
    </xf>
    <xf numFmtId="165" fontId="9" fillId="0" borderId="0" xfId="0" applyNumberFormat="1" applyFont="1" applyFill="1" applyAlignment="1">
      <alignment horizontal="left"/>
    </xf>
    <xf numFmtId="0" fontId="8" fillId="0" borderId="1" xfId="0" applyFont="1" applyBorder="1" applyAlignment="1">
      <alignment horizontal="justify"/>
    </xf>
    <xf numFmtId="0" fontId="7" fillId="0" borderId="0" xfId="0" applyFont="1" applyAlignment="1">
      <alignment horizontal="justify"/>
    </xf>
    <xf numFmtId="0" fontId="13" fillId="0" borderId="0" xfId="0" applyFont="1" applyAlignment="1">
      <alignment horizontal="right" vertical="center"/>
    </xf>
    <xf numFmtId="166" fontId="8" fillId="0" borderId="0" xfId="0" applyNumberFormat="1" applyFont="1" applyFill="1" applyAlignment="1">
      <alignment horizontal="left"/>
    </xf>
    <xf numFmtId="0" fontId="4" fillId="0" borderId="4" xfId="0" applyFont="1" applyFill="1" applyBorder="1" applyAlignment="1">
      <alignment horizontal="justify" vertical="center" wrapText="1"/>
    </xf>
    <xf numFmtId="165" fontId="4" fillId="0" borderId="1" xfId="0" applyNumberFormat="1" applyFont="1" applyFill="1" applyBorder="1" applyAlignment="1" applyProtection="1">
      <alignment horizontal="justify" vertical="center" wrapText="1"/>
    </xf>
    <xf numFmtId="2" fontId="9" fillId="0" borderId="0" xfId="0" applyNumberFormat="1" applyFont="1" applyFill="1" applyAlignment="1">
      <alignment vertical="center"/>
    </xf>
    <xf numFmtId="0" fontId="13" fillId="0" borderId="0" xfId="0" applyFont="1" applyFill="1"/>
    <xf numFmtId="0" fontId="4" fillId="4" borderId="3" xfId="0" applyNumberFormat="1" applyFont="1" applyFill="1" applyBorder="1" applyAlignment="1" applyProtection="1">
      <alignment horizontal="justify" vertical="center" wrapText="1"/>
    </xf>
    <xf numFmtId="0" fontId="8" fillId="4" borderId="0" xfId="0" applyFont="1" applyFill="1" applyAlignment="1">
      <alignment vertical="center"/>
    </xf>
    <xf numFmtId="0" fontId="7" fillId="4" borderId="0" xfId="0" applyFont="1" applyFill="1" applyAlignment="1">
      <alignment vertical="center"/>
    </xf>
    <xf numFmtId="165" fontId="8" fillId="4" borderId="0" xfId="0" applyNumberFormat="1" applyFont="1" applyFill="1" applyAlignment="1">
      <alignment vertical="center"/>
    </xf>
    <xf numFmtId="165" fontId="4" fillId="0" borderId="4" xfId="0" applyNumberFormat="1" applyFont="1" applyFill="1" applyBorder="1" applyAlignment="1" applyProtection="1">
      <alignment horizontal="justify" vertical="center" wrapText="1"/>
    </xf>
    <xf numFmtId="0" fontId="8" fillId="0" borderId="0" xfId="0" applyFont="1" applyFill="1" applyAlignment="1">
      <alignment wrapText="1"/>
    </xf>
    <xf numFmtId="0" fontId="7" fillId="0" borderId="0" xfId="0" applyFont="1" applyFill="1" applyBorder="1"/>
    <xf numFmtId="0" fontId="6" fillId="0" borderId="0" xfId="0" applyFont="1" applyFill="1" applyBorder="1" applyAlignment="1">
      <alignment horizontal="justify" vertical="center" wrapText="1"/>
    </xf>
    <xf numFmtId="0" fontId="4" fillId="0" borderId="1" xfId="0" applyFont="1" applyFill="1" applyBorder="1" applyAlignment="1">
      <alignment horizontal="justify" wrapText="1"/>
    </xf>
    <xf numFmtId="4" fontId="4" fillId="0" borderId="1" xfId="0" applyNumberFormat="1" applyFont="1" applyFill="1" applyBorder="1" applyAlignment="1" applyProtection="1">
      <alignment horizontal="justify" vertical="center" wrapText="1"/>
    </xf>
    <xf numFmtId="4" fontId="4" fillId="0" borderId="1" xfId="0" applyNumberFormat="1" applyFont="1" applyFill="1" applyBorder="1" applyAlignment="1">
      <alignment vertical="top" wrapText="1"/>
    </xf>
    <xf numFmtId="4" fontId="4" fillId="0" borderId="1" xfId="0" applyNumberFormat="1" applyFont="1" applyFill="1" applyBorder="1" applyAlignment="1">
      <alignment horizontal="justify" vertical="top" wrapText="1"/>
    </xf>
    <xf numFmtId="0" fontId="16" fillId="0" borderId="0" xfId="0" applyFont="1" applyAlignment="1">
      <alignment horizontal="center"/>
    </xf>
    <xf numFmtId="168" fontId="4" fillId="3"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justify" wrapText="1"/>
    </xf>
    <xf numFmtId="165" fontId="13" fillId="0" borderId="0" xfId="0" applyNumberFormat="1" applyFont="1" applyAlignment="1">
      <alignment horizontal="right" vertical="center"/>
    </xf>
    <xf numFmtId="0" fontId="9" fillId="0" borderId="0" xfId="0" applyFont="1" applyFill="1" applyAlignment="1">
      <alignment vertical="center" wrapText="1"/>
    </xf>
    <xf numFmtId="169" fontId="10" fillId="0" borderId="0" xfId="0" applyNumberFormat="1" applyFont="1" applyFill="1"/>
    <xf numFmtId="10" fontId="8" fillId="0" borderId="0" xfId="0" applyNumberFormat="1" applyFont="1" applyFill="1" applyAlignment="1">
      <alignment vertical="center"/>
    </xf>
    <xf numFmtId="4" fontId="0" fillId="0" borderId="0" xfId="0" applyNumberFormat="1" applyAlignment="1">
      <alignment horizontal="justify" vertical="center"/>
    </xf>
    <xf numFmtId="49" fontId="4" fillId="0" borderId="1" xfId="0" applyNumberFormat="1" applyFont="1" applyFill="1" applyBorder="1" applyAlignment="1">
      <alignment horizontal="justify" vertical="top" wrapText="1"/>
    </xf>
    <xf numFmtId="0" fontId="17" fillId="0" borderId="0" xfId="0" applyFont="1" applyAlignment="1">
      <alignment vertical="center"/>
    </xf>
    <xf numFmtId="0" fontId="6" fillId="0" borderId="1" xfId="0" applyFont="1" applyFill="1" applyBorder="1" applyAlignment="1">
      <alignment horizontal="justify" vertical="center" wrapText="1"/>
    </xf>
    <xf numFmtId="0" fontId="4" fillId="0" borderId="3" xfId="0" applyFont="1" applyFill="1" applyBorder="1" applyAlignment="1">
      <alignment horizontal="justify" vertical="center"/>
    </xf>
    <xf numFmtId="0" fontId="4" fillId="4" borderId="1" xfId="0" applyFont="1" applyFill="1" applyBorder="1" applyAlignment="1">
      <alignment horizontal="justify" vertical="center" wrapText="1"/>
    </xf>
    <xf numFmtId="0" fontId="18" fillId="0" borderId="0" xfId="0" applyFont="1"/>
    <xf numFmtId="165" fontId="3" fillId="0" borderId="1" xfId="0" applyNumberFormat="1" applyFont="1" applyFill="1" applyBorder="1" applyAlignment="1">
      <alignment horizontal="right" vertical="center" wrapText="1"/>
    </xf>
    <xf numFmtId="165" fontId="3" fillId="0" borderId="1" xfId="0" applyNumberFormat="1" applyFont="1" applyFill="1" applyBorder="1" applyAlignment="1">
      <alignment horizontal="right" vertical="center"/>
    </xf>
    <xf numFmtId="4" fontId="19" fillId="0" borderId="1" xfId="0" applyNumberFormat="1" applyFont="1" applyFill="1" applyBorder="1" applyAlignment="1">
      <alignment horizontal="justify" vertical="center" wrapText="1"/>
    </xf>
    <xf numFmtId="165" fontId="19" fillId="0" borderId="1" xfId="0" applyNumberFormat="1" applyFont="1" applyFill="1" applyBorder="1" applyAlignment="1">
      <alignment horizontal="right" vertical="center" wrapText="1"/>
    </xf>
    <xf numFmtId="165" fontId="19" fillId="4" borderId="1" xfId="0" applyNumberFormat="1" applyFont="1" applyFill="1" applyBorder="1" applyAlignment="1">
      <alignment horizontal="right" vertical="center" wrapText="1"/>
    </xf>
    <xf numFmtId="4" fontId="3" fillId="0" borderId="1" xfId="0" applyNumberFormat="1" applyFont="1" applyFill="1" applyBorder="1" applyAlignment="1">
      <alignment horizontal="justify" vertical="center" wrapText="1"/>
    </xf>
    <xf numFmtId="165" fontId="3" fillId="4"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justify" vertical="center" wrapText="1"/>
    </xf>
    <xf numFmtId="4" fontId="3" fillId="0" borderId="1" xfId="0" applyNumberFormat="1" applyFont="1" applyFill="1" applyBorder="1" applyAlignment="1">
      <alignment horizontal="justify" vertical="top" wrapText="1"/>
    </xf>
    <xf numFmtId="4" fontId="19" fillId="3" borderId="1" xfId="0" applyNumberFormat="1" applyFont="1" applyFill="1" applyBorder="1" applyAlignment="1">
      <alignment horizontal="justify" vertical="center" wrapText="1"/>
    </xf>
    <xf numFmtId="165" fontId="19" fillId="3" borderId="1" xfId="0" applyNumberFormat="1" applyFont="1" applyFill="1" applyBorder="1" applyAlignment="1">
      <alignment horizontal="right" vertical="center" wrapText="1"/>
    </xf>
    <xf numFmtId="4" fontId="3" fillId="3" borderId="1" xfId="0" applyNumberFormat="1" applyFont="1" applyFill="1" applyBorder="1" applyAlignment="1">
      <alignment horizontal="justify" wrapText="1"/>
    </xf>
    <xf numFmtId="4" fontId="3" fillId="0" borderId="1" xfId="0" applyNumberFormat="1" applyFont="1" applyFill="1" applyBorder="1" applyAlignment="1">
      <alignment horizontal="justify"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19" fillId="0" borderId="1" xfId="0" applyFont="1" applyFill="1" applyBorder="1" applyAlignment="1" applyProtection="1">
      <alignment horizontal="justify" vertical="center" wrapText="1"/>
    </xf>
    <xf numFmtId="0" fontId="19"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165" fontId="19" fillId="0" borderId="1" xfId="0"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right" vertical="center" wrapText="1"/>
    </xf>
    <xf numFmtId="165" fontId="3" fillId="0" borderId="1" xfId="0" applyNumberFormat="1" applyFont="1" applyFill="1" applyBorder="1" applyAlignment="1">
      <alignment horizontal="justify" vertical="center" wrapText="1"/>
    </xf>
    <xf numFmtId="16" fontId="19" fillId="0" borderId="1" xfId="0" applyNumberFormat="1" applyFont="1" applyFill="1" applyBorder="1" applyAlignment="1" applyProtection="1">
      <alignment horizontal="justify" vertical="center" wrapText="1"/>
    </xf>
    <xf numFmtId="0" fontId="19" fillId="3"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19" fillId="4" borderId="1" xfId="0" applyFont="1" applyFill="1" applyBorder="1" applyAlignment="1" applyProtection="1">
      <alignment vertical="top" wrapText="1"/>
    </xf>
    <xf numFmtId="0" fontId="3" fillId="0" borderId="1" xfId="0" applyFont="1" applyFill="1" applyBorder="1" applyAlignment="1" applyProtection="1">
      <alignment horizontal="justify" wrapText="1"/>
    </xf>
    <xf numFmtId="0" fontId="19" fillId="0" borderId="1" xfId="0" applyFont="1" applyFill="1" applyBorder="1" applyAlignment="1">
      <alignment horizontal="left" vertical="top" wrapText="1"/>
    </xf>
    <xf numFmtId="0" fontId="19" fillId="0" borderId="1" xfId="0" applyFont="1" applyFill="1" applyBorder="1" applyAlignment="1">
      <alignment horizontal="justify" vertical="top" wrapText="1"/>
    </xf>
    <xf numFmtId="4" fontId="3" fillId="0" borderId="1" xfId="0" applyNumberFormat="1" applyFont="1" applyFill="1" applyBorder="1" applyAlignment="1" applyProtection="1">
      <alignment horizontal="justify" vertical="center" wrapText="1"/>
    </xf>
    <xf numFmtId="0" fontId="19" fillId="0" borderId="1" xfId="0" applyFont="1" applyFill="1" applyBorder="1" applyAlignment="1" applyProtection="1">
      <alignment vertical="top" wrapText="1"/>
    </xf>
    <xf numFmtId="0" fontId="3" fillId="4" borderId="1" xfId="0" applyFont="1" applyFill="1" applyBorder="1" applyAlignment="1" applyProtection="1">
      <alignment vertical="top" wrapText="1"/>
    </xf>
    <xf numFmtId="0" fontId="3" fillId="0" borderId="1" xfId="0" applyFont="1" applyFill="1" applyBorder="1" applyAlignment="1">
      <alignment horizontal="justify" wrapText="1"/>
    </xf>
    <xf numFmtId="164" fontId="3" fillId="0" borderId="1" xfId="0" applyNumberFormat="1" applyFont="1" applyFill="1" applyBorder="1" applyAlignment="1">
      <alignment horizontal="right" vertical="center" wrapText="1"/>
    </xf>
    <xf numFmtId="4" fontId="3" fillId="0" borderId="1" xfId="0" applyNumberFormat="1" applyFont="1" applyFill="1" applyBorder="1" applyAlignment="1">
      <alignment vertical="center" wrapText="1"/>
    </xf>
    <xf numFmtId="4" fontId="3" fillId="0" borderId="1" xfId="0" applyNumberFormat="1" applyFont="1" applyFill="1" applyBorder="1" applyAlignment="1">
      <alignment vertical="top" wrapText="1"/>
    </xf>
    <xf numFmtId="4" fontId="3" fillId="3" borderId="1" xfId="0" applyNumberFormat="1" applyFont="1" applyFill="1" applyBorder="1" applyAlignment="1">
      <alignment horizontal="justify" vertical="center" wrapText="1"/>
    </xf>
    <xf numFmtId="0" fontId="19" fillId="0" borderId="1" xfId="0" applyFont="1" applyFill="1" applyBorder="1" applyAlignment="1">
      <alignment horizontal="left" vertical="center" wrapText="1"/>
    </xf>
    <xf numFmtId="165" fontId="3" fillId="0" borderId="1" xfId="1" applyNumberFormat="1" applyFont="1" applyFill="1" applyBorder="1" applyAlignment="1">
      <alignment horizontal="right" vertical="center" wrapText="1"/>
    </xf>
    <xf numFmtId="49" fontId="19" fillId="0"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 fontId="19" fillId="0" borderId="1" xfId="0" applyNumberFormat="1" applyFont="1" applyBorder="1" applyAlignment="1">
      <alignment horizontal="center" vertical="center" wrapText="1"/>
    </xf>
    <xf numFmtId="1" fontId="19" fillId="0" borderId="1" xfId="0" applyNumberFormat="1" applyFont="1" applyFill="1" applyBorder="1" applyAlignment="1">
      <alignment horizontal="center" vertical="center" wrapText="1"/>
    </xf>
    <xf numFmtId="0" fontId="3" fillId="0" borderId="0" xfId="0" applyFont="1"/>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0" fontId="3" fillId="0" borderId="0" xfId="0" applyFont="1" applyFill="1" applyBorder="1" applyAlignment="1">
      <alignment horizontal="right"/>
    </xf>
    <xf numFmtId="0" fontId="19" fillId="0" borderId="1" xfId="0" applyFont="1" applyFill="1" applyBorder="1" applyAlignment="1">
      <alignment horizontal="justify" wrapText="1"/>
    </xf>
    <xf numFmtId="0" fontId="19" fillId="3" borderId="1" xfId="0" applyFont="1" applyFill="1" applyBorder="1" applyAlignment="1">
      <alignment horizontal="justify" wrapText="1"/>
    </xf>
    <xf numFmtId="2" fontId="3" fillId="0" borderId="1" xfId="0" applyNumberFormat="1"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3" fillId="4" borderId="2" xfId="0" applyFont="1" applyFill="1" applyBorder="1" applyAlignment="1">
      <alignment horizontal="justify" vertical="top" wrapText="1"/>
    </xf>
    <xf numFmtId="0" fontId="3" fillId="0" borderId="1" xfId="0" applyFont="1" applyFill="1" applyBorder="1" applyAlignment="1">
      <alignment vertical="center" wrapText="1"/>
    </xf>
    <xf numFmtId="2" fontId="20" fillId="0" borderId="0" xfId="0" applyNumberFormat="1" applyFont="1" applyFill="1" applyAlignment="1">
      <alignment horizontal="center"/>
    </xf>
    <xf numFmtId="168" fontId="20" fillId="0" borderId="0" xfId="0" applyNumberFormat="1" applyFont="1" applyFill="1"/>
    <xf numFmtId="166" fontId="20" fillId="0" borderId="0" xfId="0" applyNumberFormat="1" applyFont="1" applyFill="1" applyAlignment="1">
      <alignment horizontal="center"/>
    </xf>
    <xf numFmtId="166" fontId="21" fillId="0" borderId="0" xfId="0" applyNumberFormat="1" applyFont="1" applyFill="1" applyAlignment="1">
      <alignment horizontal="center"/>
    </xf>
    <xf numFmtId="49" fontId="19"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165" fontId="20" fillId="0" borderId="0" xfId="0" applyNumberFormat="1" applyFont="1" applyFill="1"/>
    <xf numFmtId="2" fontId="21" fillId="0" borderId="0" xfId="0" applyNumberFormat="1" applyFont="1" applyFill="1"/>
    <xf numFmtId="0" fontId="3" fillId="4" borderId="3" xfId="0" applyNumberFormat="1" applyFont="1" applyFill="1" applyBorder="1" applyAlignment="1" applyProtection="1">
      <alignment horizontal="justify" vertical="center" wrapText="1"/>
    </xf>
    <xf numFmtId="0" fontId="3" fillId="0" borderId="3" xfId="0" applyFont="1" applyFill="1" applyBorder="1" applyAlignment="1">
      <alignment horizontal="justify" vertical="center" wrapText="1"/>
    </xf>
    <xf numFmtId="0" fontId="3" fillId="0" borderId="1" xfId="0" applyFont="1" applyFill="1" applyBorder="1" applyAlignment="1" applyProtection="1">
      <alignment horizontal="justify" vertical="center" wrapText="1"/>
    </xf>
    <xf numFmtId="0" fontId="3" fillId="0" borderId="4" xfId="0" applyFont="1" applyFill="1" applyBorder="1" applyAlignment="1">
      <alignment horizontal="justify" vertical="center" wrapText="1"/>
    </xf>
    <xf numFmtId="165" fontId="3" fillId="0" borderId="4" xfId="0" applyNumberFormat="1" applyFont="1" applyFill="1" applyBorder="1" applyAlignment="1" applyProtection="1">
      <alignment horizontal="justify" vertical="center" wrapText="1"/>
    </xf>
    <xf numFmtId="4" fontId="19" fillId="0" borderId="1" xfId="0" applyNumberFormat="1" applyFont="1" applyFill="1" applyBorder="1" applyAlignment="1">
      <alignment vertical="center" wrapText="1"/>
    </xf>
    <xf numFmtId="2" fontId="8" fillId="0" borderId="0" xfId="0" applyNumberFormat="1" applyFont="1" applyFill="1" applyAlignment="1">
      <alignment vertical="center"/>
    </xf>
    <xf numFmtId="43" fontId="4" fillId="3" borderId="1" xfId="0" applyNumberFormat="1" applyFont="1" applyFill="1" applyBorder="1" applyAlignment="1">
      <alignment horizontal="justify" vertical="center" wrapText="1"/>
    </xf>
    <xf numFmtId="0" fontId="0" fillId="0" borderId="0" xfId="0" applyBorder="1"/>
    <xf numFmtId="0" fontId="8" fillId="0" borderId="0" xfId="0" applyFont="1" applyBorder="1" applyAlignment="1">
      <alignment vertical="center"/>
    </xf>
    <xf numFmtId="165" fontId="19" fillId="0" borderId="0" xfId="0" applyNumberFormat="1" applyFont="1" applyFill="1" applyBorder="1" applyAlignment="1">
      <alignment horizontal="right" vertical="center" wrapText="1"/>
    </xf>
    <xf numFmtId="165" fontId="19" fillId="0" borderId="0" xfId="0" applyNumberFormat="1" applyFont="1" applyBorder="1" applyAlignment="1">
      <alignment horizontal="right" vertical="center" wrapText="1"/>
    </xf>
    <xf numFmtId="165" fontId="19" fillId="0" borderId="0" xfId="0" applyNumberFormat="1" applyFont="1" applyFill="1" applyAlignment="1">
      <alignment horizontal="right" vertical="center" wrapText="1"/>
    </xf>
    <xf numFmtId="0" fontId="13" fillId="0" borderId="8" xfId="0" applyFont="1" applyFill="1" applyBorder="1"/>
    <xf numFmtId="165" fontId="19" fillId="0" borderId="0" xfId="0" applyNumberFormat="1" applyFont="1" applyAlignment="1">
      <alignment horizontal="right" vertical="center" wrapText="1"/>
    </xf>
    <xf numFmtId="165" fontId="8" fillId="0" borderId="0" xfId="0" applyNumberFormat="1" applyFont="1" applyFill="1" applyBorder="1"/>
    <xf numFmtId="165" fontId="9" fillId="0" borderId="0" xfId="0" applyNumberFormat="1" applyFont="1" applyFill="1" applyBorder="1"/>
    <xf numFmtId="0" fontId="19" fillId="0" borderId="1" xfId="0" applyFont="1" applyFill="1" applyBorder="1" applyAlignment="1">
      <alignment vertical="center" wrapText="1"/>
    </xf>
    <xf numFmtId="0" fontId="19" fillId="0" borderId="1"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horizontal="justify" vertical="center" wrapText="1"/>
    </xf>
    <xf numFmtId="2" fontId="9" fillId="0" borderId="0" xfId="0" applyNumberFormat="1" applyFont="1" applyFill="1" applyAlignment="1">
      <alignment horizontal="center"/>
    </xf>
    <xf numFmtId="0" fontId="3" fillId="0" borderId="1" xfId="0" applyNumberFormat="1" applyFont="1" applyFill="1" applyBorder="1" applyAlignment="1" applyProtection="1">
      <alignment horizontal="justify" vertical="top" wrapText="1"/>
    </xf>
    <xf numFmtId="0" fontId="13" fillId="0" borderId="1" xfId="0" applyFont="1" applyBorder="1" applyAlignment="1">
      <alignment vertical="center"/>
    </xf>
    <xf numFmtId="0" fontId="19" fillId="0" borderId="1" xfId="0" applyFont="1" applyFill="1" applyBorder="1" applyAlignment="1">
      <alignment horizontal="left" wrapText="1"/>
    </xf>
    <xf numFmtId="0" fontId="19" fillId="0" borderId="1" xfId="0" applyFont="1" applyFill="1" applyBorder="1" applyAlignment="1" applyProtection="1">
      <alignment horizontal="left" vertical="center" wrapText="1"/>
    </xf>
    <xf numFmtId="0" fontId="1" fillId="0" borderId="0" xfId="0" applyFont="1" applyFill="1"/>
    <xf numFmtId="165" fontId="3" fillId="0" borderId="1" xfId="0" applyNumberFormat="1" applyFont="1" applyFill="1" applyBorder="1" applyAlignment="1">
      <alignment horizontal="justify" vertical="center"/>
    </xf>
    <xf numFmtId="0" fontId="19" fillId="0" borderId="1" xfId="0" applyNumberFormat="1" applyFont="1" applyFill="1" applyBorder="1" applyAlignment="1">
      <alignment horizontal="justify" vertical="center" wrapText="1"/>
    </xf>
    <xf numFmtId="49" fontId="3" fillId="0" borderId="2" xfId="0" applyNumberFormat="1" applyFont="1" applyFill="1" applyBorder="1" applyAlignment="1">
      <alignment horizontal="justify" wrapText="1"/>
    </xf>
    <xf numFmtId="49" fontId="19" fillId="0" borderId="2" xfId="0" applyNumberFormat="1" applyFont="1" applyFill="1" applyBorder="1" applyAlignment="1">
      <alignment horizontal="justify" vertical="center" wrapText="1"/>
    </xf>
    <xf numFmtId="165" fontId="3" fillId="0" borderId="1" xfId="0" applyNumberFormat="1" applyFont="1" applyFill="1" applyBorder="1" applyAlignment="1">
      <alignment horizontal="right" wrapText="1"/>
    </xf>
    <xf numFmtId="0" fontId="19" fillId="0" borderId="1" xfId="0" applyNumberFormat="1" applyFont="1" applyFill="1" applyBorder="1" applyAlignment="1">
      <alignment horizontal="left" vertical="center" wrapText="1"/>
    </xf>
    <xf numFmtId="2" fontId="19" fillId="0" borderId="1" xfId="0" applyNumberFormat="1" applyFont="1" applyFill="1" applyBorder="1" applyAlignment="1">
      <alignment horizontal="justify" vertical="center" wrapText="1"/>
    </xf>
    <xf numFmtId="166" fontId="19" fillId="0" borderId="1"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justify" vertical="center"/>
      <protection locked="0"/>
    </xf>
    <xf numFmtId="164" fontId="19" fillId="0" borderId="1" xfId="0" applyNumberFormat="1" applyFont="1" applyFill="1" applyBorder="1" applyAlignment="1">
      <alignment horizontal="right" vertical="center" wrapText="1"/>
    </xf>
    <xf numFmtId="0" fontId="19" fillId="3" borderId="1" xfId="0" applyFont="1" applyFill="1" applyBorder="1" applyAlignment="1" applyProtection="1">
      <alignment horizontal="justify" vertical="center" wrapText="1"/>
      <protection locked="0"/>
    </xf>
    <xf numFmtId="0" fontId="3" fillId="0" borderId="1" xfId="2" applyFont="1" applyFill="1" applyBorder="1" applyAlignment="1">
      <alignment horizontal="left" vertical="center" wrapText="1"/>
    </xf>
    <xf numFmtId="164" fontId="3" fillId="0" borderId="1" xfId="0" applyNumberFormat="1" applyFont="1" applyFill="1" applyBorder="1" applyAlignment="1" applyProtection="1">
      <alignment horizontal="right" vertical="center" wrapText="1"/>
      <protection locked="0"/>
    </xf>
    <xf numFmtId="0" fontId="3" fillId="0" borderId="1" xfId="0" applyFont="1" applyFill="1" applyBorder="1" applyAlignment="1">
      <alignment horizontal="justify" vertical="center"/>
    </xf>
    <xf numFmtId="0" fontId="3" fillId="0" borderId="1" xfId="0" applyFont="1" applyBorder="1" applyAlignment="1">
      <alignment horizontal="justify" vertical="center" wrapText="1"/>
    </xf>
    <xf numFmtId="165" fontId="3" fillId="0" borderId="1" xfId="0" applyNumberFormat="1" applyFont="1" applyFill="1" applyBorder="1" applyAlignment="1">
      <alignment horizontal="left" vertical="center" wrapText="1"/>
    </xf>
    <xf numFmtId="165" fontId="10" fillId="0" borderId="0" xfId="0" applyNumberFormat="1" applyFont="1" applyFill="1"/>
    <xf numFmtId="165" fontId="21" fillId="0" borderId="0" xfId="0" applyNumberFormat="1" applyFont="1" applyAlignment="1">
      <alignment vertical="center"/>
    </xf>
    <xf numFmtId="166" fontId="21" fillId="0" borderId="0" xfId="0" applyNumberFormat="1" applyFont="1" applyAlignment="1">
      <alignment vertical="center"/>
    </xf>
    <xf numFmtId="166" fontId="21" fillId="0" borderId="0" xfId="0" applyNumberFormat="1" applyFont="1" applyFill="1" applyAlignment="1">
      <alignment vertical="center"/>
    </xf>
    <xf numFmtId="166" fontId="21" fillId="0" borderId="0" xfId="0" applyNumberFormat="1" applyFont="1" applyFill="1"/>
    <xf numFmtId="166" fontId="21" fillId="0" borderId="0" xfId="0" applyNumberFormat="1" applyFont="1" applyFill="1" applyAlignment="1">
      <alignment horizontal="right"/>
    </xf>
    <xf numFmtId="2" fontId="21" fillId="0" borderId="0" xfId="0" applyNumberFormat="1" applyFont="1" applyFill="1" applyAlignment="1">
      <alignment horizontal="center" vertical="center"/>
    </xf>
    <xf numFmtId="2" fontId="21" fillId="0" borderId="0" xfId="0" applyNumberFormat="1" applyFont="1" applyFill="1" applyAlignment="1">
      <alignment horizontal="center"/>
    </xf>
    <xf numFmtId="2" fontId="20" fillId="0" borderId="0" xfId="0" applyNumberFormat="1" applyFont="1" applyFill="1"/>
    <xf numFmtId="2" fontId="4" fillId="0" borderId="1" xfId="0" applyNumberFormat="1" applyFont="1" applyFill="1" applyBorder="1" applyAlignment="1">
      <alignment horizontal="justify" vertical="top" wrapText="1"/>
    </xf>
    <xf numFmtId="0" fontId="3" fillId="0" borderId="1" xfId="0" applyFont="1" applyBorder="1"/>
    <xf numFmtId="165" fontId="7" fillId="0" borderId="0" xfId="0" applyNumberFormat="1" applyFont="1" applyFill="1"/>
    <xf numFmtId="170" fontId="3" fillId="0" borderId="1" xfId="0" applyNumberFormat="1" applyFont="1" applyBorder="1" applyAlignment="1">
      <alignment horizontal="right" vertical="center" wrapText="1"/>
    </xf>
    <xf numFmtId="0" fontId="19" fillId="5" borderId="1" xfId="0" applyFont="1" applyFill="1" applyBorder="1" applyAlignment="1">
      <alignment vertical="center"/>
    </xf>
    <xf numFmtId="167" fontId="19" fillId="5" borderId="1" xfId="0" applyNumberFormat="1" applyFont="1" applyFill="1" applyBorder="1" applyAlignment="1">
      <alignment horizontal="right" vertical="center" wrapText="1"/>
    </xf>
    <xf numFmtId="0" fontId="21" fillId="5" borderId="1" xfId="0" applyFont="1" applyFill="1" applyBorder="1" applyAlignment="1">
      <alignment horizontal="justify"/>
    </xf>
    <xf numFmtId="0" fontId="23" fillId="0" borderId="0" xfId="0" applyFont="1" applyAlignment="1">
      <alignment horizontal="right" vertical="center"/>
    </xf>
    <xf numFmtId="0" fontId="21" fillId="0" borderId="1" xfId="0" applyFont="1" applyBorder="1" applyAlignment="1">
      <alignment horizontal="justify"/>
    </xf>
    <xf numFmtId="0" fontId="17" fillId="0" borderId="0" xfId="0" applyFont="1" applyFill="1" applyAlignment="1">
      <alignmen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4" borderId="0" xfId="0" applyFont="1" applyFill="1" applyAlignment="1">
      <alignment vertical="center"/>
    </xf>
    <xf numFmtId="0" fontId="24" fillId="0" borderId="0" xfId="0" applyFont="1" applyFill="1" applyAlignment="1">
      <alignment vertical="center"/>
    </xf>
    <xf numFmtId="0" fontId="24" fillId="0" borderId="0" xfId="0" applyFont="1" applyAlignment="1">
      <alignment vertical="center"/>
    </xf>
    <xf numFmtId="0" fontId="17" fillId="0" borderId="0" xfId="0" applyFont="1" applyFill="1" applyAlignment="1">
      <alignment vertical="center" wrapText="1"/>
    </xf>
    <xf numFmtId="9" fontId="25" fillId="0" borderId="0" xfId="0" applyNumberFormat="1" applyFont="1"/>
    <xf numFmtId="170" fontId="23" fillId="0" borderId="0" xfId="0" applyNumberFormat="1" applyFont="1" applyAlignment="1">
      <alignment horizontal="right" vertical="center"/>
    </xf>
    <xf numFmtId="0" fontId="25" fillId="0" borderId="0" xfId="0" applyFont="1" applyAlignment="1">
      <alignment horizontal="right" vertical="center"/>
    </xf>
    <xf numFmtId="9" fontId="25" fillId="0" borderId="0" xfId="0" applyNumberFormat="1" applyFont="1" applyAlignment="1">
      <alignment horizontal="right"/>
    </xf>
    <xf numFmtId="0" fontId="25" fillId="0" borderId="0" xfId="0" applyFont="1" applyAlignment="1">
      <alignment horizontal="right"/>
    </xf>
    <xf numFmtId="171" fontId="3" fillId="0" borderId="1" xfId="0" applyNumberFormat="1" applyFont="1" applyFill="1" applyBorder="1" applyAlignment="1" applyProtection="1">
      <alignment horizontal="right" vertical="center" wrapText="1"/>
    </xf>
    <xf numFmtId="49" fontId="19" fillId="2" borderId="1" xfId="0" applyNumberFormat="1" applyFont="1" applyFill="1" applyBorder="1" applyAlignment="1" applyProtection="1">
      <alignment horizontal="center" vertical="center"/>
      <protection locked="0"/>
    </xf>
    <xf numFmtId="4" fontId="19" fillId="2" borderId="1" xfId="0" applyNumberFormat="1" applyFont="1" applyFill="1" applyBorder="1" applyAlignment="1">
      <alignment horizontal="center" vertical="center" wrapText="1"/>
    </xf>
    <xf numFmtId="4" fontId="19" fillId="2" borderId="5" xfId="0" applyNumberFormat="1" applyFont="1" applyFill="1" applyBorder="1" applyAlignment="1" applyProtection="1">
      <alignment horizontal="center" vertical="center" wrapText="1"/>
      <protection locked="0"/>
    </xf>
    <xf numFmtId="4" fontId="19" fillId="2" borderId="6" xfId="0" applyNumberFormat="1" applyFont="1" applyFill="1" applyBorder="1" applyAlignment="1" applyProtection="1">
      <alignment horizontal="center" vertical="center" wrapText="1"/>
      <protection locked="0"/>
    </xf>
    <xf numFmtId="4" fontId="19" fillId="2" borderId="7"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4" fontId="19" fillId="2" borderId="1" xfId="0" applyNumberFormat="1" applyFont="1" applyFill="1" applyBorder="1" applyAlignment="1" applyProtection="1">
      <alignment horizontal="center" vertical="center"/>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0" borderId="0" xfId="0" applyFont="1" applyAlignment="1">
      <alignment horizontal="center" vertical="center"/>
    </xf>
    <xf numFmtId="1" fontId="19" fillId="3" borderId="5" xfId="0" applyNumberFormat="1" applyFont="1" applyFill="1" applyBorder="1" applyAlignment="1">
      <alignment horizontal="center" vertical="center" wrapText="1"/>
    </xf>
    <xf numFmtId="1" fontId="19" fillId="3" borderId="6" xfId="0" applyNumberFormat="1" applyFont="1" applyFill="1" applyBorder="1" applyAlignment="1">
      <alignment horizontal="center" vertical="center" wrapText="1"/>
    </xf>
    <xf numFmtId="1" fontId="19" fillId="3" borderId="7" xfId="0" applyNumberFormat="1"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27" Type="http://schemas.openxmlformats.org/officeDocument/2006/relationships/revisionLog" Target="revisionLog3.xml"/><Relationship Id="rId231" Type="http://schemas.openxmlformats.org/officeDocument/2006/relationships/revisionLog" Target="revisionLog7.xml"/><Relationship Id="rId230" Type="http://schemas.openxmlformats.org/officeDocument/2006/relationships/revisionLog" Target="revisionLog6.xml"/><Relationship Id="rId226" Type="http://schemas.openxmlformats.org/officeDocument/2006/relationships/revisionLog" Target="revisionLog2.xml"/><Relationship Id="rId225" Type="http://schemas.openxmlformats.org/officeDocument/2006/relationships/revisionLog" Target="revisionLog1.xml"/><Relationship Id="rId229" Type="http://schemas.openxmlformats.org/officeDocument/2006/relationships/revisionLog" Target="revisionLog5.xml"/><Relationship Id="rId224" Type="http://schemas.openxmlformats.org/officeDocument/2006/relationships/revisionLog" Target="revisionLog224.xml"/><Relationship Id="rId228"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E3A4741-AB0A-4F8E-B7CD-E53F5B542652}" diskRevisions="1" revisionId="2125" version="231">
  <header guid="{14419B5A-5427-4E27-ADF9-BFD508C420A1}" dateTime="2023-04-10T08:22:00" maxSheetId="2" userName="Саратова Ольга Сергеевна" r:id="rId224">
    <sheetIdMap count="1">
      <sheetId val="1"/>
    </sheetIdMap>
  </header>
  <header guid="{CFB99F31-3350-4F25-93C0-561BF3DC2823}" dateTime="2023-05-24T15:53:13" maxSheetId="2" userName="Саратова Ольга Сергеевна" r:id="rId225" minRId="2109">
    <sheetIdMap count="1">
      <sheetId val="1"/>
    </sheetIdMap>
  </header>
  <header guid="{F4D7A279-DBF5-44DA-BD64-5EE7E67115EB}" dateTime="2023-05-24T15:54:12" maxSheetId="2" userName="Шишкина Юлия Андреева" r:id="rId226" minRId="2113">
    <sheetIdMap count="1">
      <sheetId val="1"/>
    </sheetIdMap>
  </header>
  <header guid="{39473427-473D-4630-BE56-A6FDF9F560BA}" dateTime="2023-05-24T16:03:08" maxSheetId="2" userName="Саратова Ольга Сергеевна" r:id="rId227" minRId="2117">
    <sheetIdMap count="1">
      <sheetId val="1"/>
    </sheetIdMap>
  </header>
  <header guid="{9A92A687-B817-44B4-84A2-7A7308306A21}" dateTime="2023-05-24T16:04:32" maxSheetId="2" userName="Саратова Ольга Сергеевна" r:id="rId228" minRId="2118">
    <sheetIdMap count="1">
      <sheetId val="1"/>
    </sheetIdMap>
  </header>
  <header guid="{F1FC0A01-A429-437A-80B9-6E4BB81B1917}" dateTime="2023-05-24T16:15:11" maxSheetId="2" userName="Саратова Ольга Сергеевна" r:id="rId229" minRId="2122">
    <sheetIdMap count="1">
      <sheetId val="1"/>
    </sheetIdMap>
  </header>
  <header guid="{4D523691-3C9E-430B-B711-28C63FA359DE}" dateTime="2023-05-24T16:30:03" maxSheetId="2" userName="Саратова Ольга Сергеевна" r:id="rId230" minRId="2123" maxRId="2124">
    <sheetIdMap count="1">
      <sheetId val="1"/>
    </sheetIdMap>
  </header>
  <header guid="{6E3A4741-AB0A-4F8E-B7CD-E53F5B542652}" dateTime="2023-05-24T16:31:48" maxSheetId="2" userName="Саратова Ольга Сергеевна" r:id="rId231" minRId="212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9" sId="1">
    <oc r="F635" t="inlineStr">
      <is>
        <t>По итогам конкурсного отбора Ветеринарной службой Ханты-Мансийского автономного округа – Югры в конце сентября 2022 года городу Когалыму доведены лимиты субсидии, 19 октября заключено соглашение №5 о предоставлении иного межбюджетного трансферта местному бюджету из бюджета Ханты-Мансийского автономного округа – Югры (далее – соглашение) на сумму 24 991,40 тыс. руб., в том числе средства субсидии 14 994,86 тыс. руб. В бюджете города Когалыма в рамках муниципальной программы «Развитие агропромышленного комплекса города Когалыма» предусмотрены плановые ассигнования долевого софинансирования субсидии в сумме 9 996,60 тыс.руб.
В целях исполнения принятых обязательств по созданию приюта для животных, проведен ряд мероприятий по обеспечению будущего объекта необходимыми мощностями для поставки коммунальных ресурсов, в ходе которых выявлен недостаток мощности для подключения (технологического присоединения) к сетям теплоснабжения. В связи с чем, возникла необходимость замены ранее определенного земельного участка на другой участок, соответствующий требованиям действующего законодательства Российской Федерации, в части расстояния 40 метров от окон жилых и общественных зданий, что в свою очередь повлияло на подготовку аукционной документации и срок размещений закупки на выполнение работ по обустройству приюта для животных на территории города Когалыма.
Извещение №0187300013722000228 о проведении электронного аукциона на право заключения контракта на выполнение работ по проектированию и обустройству приюта для животных на территории города Когалыма размещено в единой информационной системе в сфере закупок 07.12.2022. Прием заявок осуществлялся до 04:00 часов 15.12.2022, по окончании срока подачи заявок не поступило ни одной заявки, в связи с чем, электронный аукцион признан не состоявшимся.
В Ветеринарную службу Ханты-Мансийского автономного округа – Югры направлено письмо о закрытии лимитов плановых ассигнований субсидии, выделенной на создание приютов для животных.</t>
      </is>
    </oc>
    <nc r="F635"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nc>
  </rcc>
  <rcv guid="{3693EDC1-FD1C-4AF3-912C-19CDCDBFB43C}" action="delete"/>
  <rdn rId="0" localSheetId="1" customView="1" name="Z_3693EDC1_FD1C_4AF3_912C_19CDCDBFB43C_.wvu.PrintArea" hidden="1" oldHidden="1">
    <formula>'Приложение 1'!$A$1:$H$813</formula>
    <oldFormula>'Приложение 1'!$A$1:$H$813</oldFormula>
  </rdn>
  <rdn rId="0" localSheetId="1" customView="1" name="Z_3693EDC1_FD1C_4AF3_912C_19CDCDBFB43C_.wvu.PrintTitles" hidden="1" oldHidden="1">
    <formula>'Приложение 1'!$5:$6</formula>
    <oldFormula>'Приложение 1'!$5:$6</oldFormula>
  </rdn>
  <rdn rId="0" localSheetId="1" customView="1" name="Z_3693EDC1_FD1C_4AF3_912C_19CDCDBFB43C_.wvu.FilterData" hidden="1" oldHidden="1">
    <formula>'Приложение 1'!$A$6:$F$813</formula>
    <oldFormula>'Приложение 1'!$A$9:$F$813</oldFormula>
  </rdn>
  <rcv guid="{3693EDC1-FD1C-4AF3-912C-19CDCDBFB43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3" sId="1">
    <oc r="F344" t="inlineStr">
      <is>
        <r>
          <t xml:space="preserve">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Приобретение жилых помещений для детей-сирот и детей, оставшихся без попечения родителей, в 2022 году поручено Департаменту по управлению государственным имуществом Ханты-Мансийского автономного округа-Югры. Департаментом по управлению государственным имуществом Ханты-Мансийского автономного округа-Югры приобретено 11 квартир.
</t>
        </r>
        <r>
          <rPr>
            <sz val="13"/>
            <rFont val="Times New Roman"/>
            <family val="1"/>
            <charset val="204"/>
          </rPr>
          <t>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r>
      </is>
    </oc>
    <nc r="F344" t="inlineStr">
      <is>
        <t>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Приобретение жилых помещений для детей-сирот и детей, оставшихся без попечения родителей, в 2022 году осуществлялось Департаментом по управлению государственным имуществом Ханты-Мансийского автономного округа-Югры. Департаментом по управлению государственным имуществом Ханты-Мансийского автономного округа-Югры приобретено 11 квартир.
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is>
    </nc>
  </rcc>
  <rcv guid="{7EFB992A-5645-4F29-95A8-993A90C7BBCC}" action="delete"/>
  <rdn rId="0" localSheetId="1" customView="1" name="Z_7EFB992A_5645_4F29_95A8_993A90C7BBCC_.wvu.PrintArea" hidden="1" oldHidden="1">
    <formula>'Приложение 1'!$B$1:$F$808</formula>
    <oldFormula>'Приложение 1'!$B$1:$F$808</oldFormula>
  </rdn>
  <rdn rId="0" localSheetId="1" customView="1" name="Z_7EFB992A_5645_4F29_95A8_993A90C7BBCC_.wvu.PrintTitles" hidden="1" oldHidden="1">
    <formula>'Приложение 1'!$5:$6</formula>
    <oldFormula>'Приложение 1'!$5:$6</oldFormula>
  </rdn>
  <rdn rId="0" localSheetId="1" customView="1" name="Z_7EFB992A_5645_4F29_95A8_993A90C7BBCC_.wvu.FilterData" hidden="1" oldHidden="1">
    <formula>'Приложение 1'!$A$6:$F$813</formula>
    <oldFormula>'Приложение 1'!$A$6:$F$813</oldFormula>
  </rdn>
  <rcv guid="{7EFB992A-5645-4F29-95A8-993A90C7BBCC}" action="add"/>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 E22 E27 E33 E38 E50 E55 E60 E65 E70 E76 E81 E86 E91 E96 E102 E107 E112 E117 E122 E127 E132 E144 E149 E154 E159">
    <dxf>
      <fill>
        <patternFill patternType="none">
          <bgColor auto="1"/>
        </patternFill>
      </fill>
    </dxf>
  </rfmt>
  <rfmt sheetId="1" sqref="E164 E169 E175 E180 E186">
    <dxf>
      <fill>
        <patternFill patternType="none">
          <bgColor auto="1"/>
        </patternFill>
      </fill>
    </dxf>
  </rfmt>
  <rfmt sheetId="1" sqref="E192">
    <dxf>
      <fill>
        <patternFill patternType="none">
          <bgColor auto="1"/>
        </patternFill>
      </fill>
    </dxf>
  </rfmt>
  <rfmt sheetId="1" sqref="E203 E208 E213 E218">
    <dxf>
      <fill>
        <patternFill patternType="none">
          <bgColor auto="1"/>
        </patternFill>
      </fill>
    </dxf>
  </rfmt>
  <rfmt sheetId="1" sqref="E230 E235 E240 E245 E250 E255 E261 E266">
    <dxf>
      <fill>
        <patternFill patternType="none">
          <bgColor auto="1"/>
        </patternFill>
      </fill>
    </dxf>
  </rfmt>
  <rfmt sheetId="1" sqref="E272 E277">
    <dxf>
      <fill>
        <patternFill patternType="none">
          <bgColor auto="1"/>
        </patternFill>
      </fill>
    </dxf>
  </rfmt>
  <rfmt sheetId="1" sqref="E282">
    <dxf>
      <fill>
        <patternFill patternType="none">
          <bgColor auto="1"/>
        </patternFill>
      </fill>
    </dxf>
  </rfmt>
  <rfmt sheetId="1" sqref="E295 E300 E306 E312">
    <dxf>
      <fill>
        <patternFill patternType="none">
          <bgColor auto="1"/>
        </patternFill>
      </fill>
    </dxf>
  </rfmt>
  <rfmt sheetId="1" sqref="E324 E329">
    <dxf>
      <fill>
        <patternFill patternType="none">
          <bgColor auto="1"/>
        </patternFill>
      </fill>
    </dxf>
  </rfmt>
  <rfmt sheetId="1" sqref="E334 E339 E344 E350 E355">
    <dxf>
      <fill>
        <patternFill patternType="none">
          <bgColor auto="1"/>
        </patternFill>
      </fill>
    </dxf>
  </rfmt>
  <rfmt sheetId="1" sqref="E367 E373 E378 E383">
    <dxf>
      <fill>
        <patternFill patternType="none">
          <bgColor auto="1"/>
        </patternFill>
      </fill>
    </dxf>
  </rfmt>
  <rfmt sheetId="1" sqref="E395 E400 E405 E410 E415 E420 E426 E431 E436">
    <dxf>
      <fill>
        <patternFill patternType="none">
          <bgColor auto="1"/>
        </patternFill>
      </fill>
    </dxf>
  </rfmt>
  <rfmt sheetId="1" sqref="E442">
    <dxf>
      <fill>
        <patternFill patternType="none">
          <bgColor auto="1"/>
        </patternFill>
      </fill>
    </dxf>
  </rfmt>
  <rfmt sheetId="1" sqref="E454 E459 E464 E470 E475">
    <dxf>
      <fill>
        <patternFill patternType="none">
          <bgColor auto="1"/>
        </patternFill>
      </fill>
    </dxf>
  </rfmt>
  <rfmt sheetId="1" sqref="E481 E486 E491 E497">
    <dxf>
      <fill>
        <patternFill patternType="none">
          <bgColor auto="1"/>
        </patternFill>
      </fill>
    </dxf>
  </rfmt>
  <rfmt sheetId="1" sqref="E509 E515 E520 E525 E530">
    <dxf>
      <fill>
        <patternFill patternType="none">
          <bgColor auto="1"/>
        </patternFill>
      </fill>
    </dxf>
  </rfmt>
  <rfmt sheetId="1" sqref="E541 E546 E551 E556">
    <dxf>
      <fill>
        <patternFill patternType="none">
          <bgColor auto="1"/>
        </patternFill>
      </fill>
    </dxf>
  </rfmt>
  <rfmt sheetId="1" sqref="E567 E572 E577 E582 E587 E592 E597 E602">
    <dxf>
      <fill>
        <patternFill patternType="none">
          <bgColor auto="1"/>
        </patternFill>
      </fill>
    </dxf>
  </rfmt>
  <rfmt sheetId="1" sqref="E607">
    <dxf>
      <fill>
        <patternFill patternType="none">
          <bgColor auto="1"/>
        </patternFill>
      </fill>
    </dxf>
  </rfmt>
  <rfmt sheetId="1" sqref="E619:E627" start="0" length="2147483647">
    <dxf>
      <font/>
    </dxf>
  </rfmt>
  <rfmt sheetId="1" sqref="E619:E627" start="0" length="2147483647">
    <dxf>
      <font/>
    </dxf>
  </rfmt>
  <rfmt sheetId="1" sqref="E619:E627">
    <dxf>
      <fill>
        <patternFill patternType="none">
          <bgColor auto="1"/>
        </patternFill>
      </fill>
    </dxf>
  </rfmt>
  <rfmt sheetId="1" sqref="E630:E638">
    <dxf>
      <fill>
        <patternFill patternType="none">
          <bgColor auto="1"/>
        </patternFill>
      </fill>
    </dxf>
  </rfmt>
  <rfmt sheetId="1" sqref="E647:E683">
    <dxf>
      <fill>
        <patternFill patternType="none">
          <bgColor auto="1"/>
        </patternFill>
      </fill>
    </dxf>
  </rfmt>
  <rfmt sheetId="1" sqref="E684:E692 E701">
    <dxf>
      <fill>
        <patternFill patternType="none">
          <bgColor auto="1"/>
        </patternFill>
      </fill>
    </dxf>
  </rfmt>
  <rfmt sheetId="1" sqref="E707:E713">
    <dxf>
      <fill>
        <patternFill patternType="none">
          <bgColor auto="1"/>
        </patternFill>
      </fill>
    </dxf>
  </rfmt>
  <rfmt sheetId="1" sqref="E725:E732">
    <dxf>
      <fill>
        <patternFill patternType="none">
          <bgColor auto="1"/>
        </patternFill>
      </fill>
    </dxf>
  </rfmt>
  <rfmt sheetId="1" sqref="E742:E753">
    <dxf>
      <fill>
        <patternFill patternType="none">
          <bgColor auto="1"/>
        </patternFill>
      </fill>
    </dxf>
  </rfmt>
  <rfmt sheetId="1" sqref="E758:E770">
    <dxf>
      <fill>
        <patternFill patternType="none">
          <bgColor auto="1"/>
        </patternFill>
      </fill>
    </dxf>
  </rfmt>
  <rfmt sheetId="1" sqref="E782:E794">
    <dxf>
      <fill>
        <patternFill patternType="none">
          <bgColor auto="1"/>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7" sId="1">
    <oc r="F678" t="inlineStr">
      <is>
        <t>Проект контракта на выполнение работ по проектированию и строительству объекта «Пожарное депо в городе Когалыме» находится на подписи в ООО "Лукойл - Западная Сибирь".
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 что повлекло неисполнение на сумму предполагаемого к перечислению авансового платежа.</t>
      </is>
    </oc>
    <nc r="F678"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8" sId="1">
    <oc r="F678"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t>
      </is>
    </oc>
    <nc r="F678"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 (планируется к реализации в 2023 году).</t>
      </is>
    </nc>
  </rcc>
  <rcv guid="{3693EDC1-FD1C-4AF3-912C-19CDCDBFB43C}" action="delete"/>
  <rdn rId="0" localSheetId="1" customView="1" name="Z_3693EDC1_FD1C_4AF3_912C_19CDCDBFB43C_.wvu.PrintArea" hidden="1" oldHidden="1">
    <formula>'Приложение 1'!$A$1:$H$813</formula>
    <oldFormula>'Приложение 1'!$A$1:$H$813</oldFormula>
  </rdn>
  <rdn rId="0" localSheetId="1" customView="1" name="Z_3693EDC1_FD1C_4AF3_912C_19CDCDBFB43C_.wvu.PrintTitles" hidden="1" oldHidden="1">
    <formula>'Приложение 1'!$5:$6</formula>
    <oldFormula>'Приложение 1'!$5:$6</oldFormula>
  </rdn>
  <rdn rId="0" localSheetId="1" customView="1" name="Z_3693EDC1_FD1C_4AF3_912C_19CDCDBFB43C_.wvu.FilterData" hidden="1" oldHidden="1">
    <formula>'Приложение 1'!$A$6:$F$813</formula>
    <oldFormula>'Приложение 1'!$A$6:$F$813</oldFormula>
  </rdn>
  <rcv guid="{3693EDC1-FD1C-4AF3-912C-19CDCDBFB43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2" sId="1">
    <oc r="F230" t="inlineStr">
      <is>
        <t xml:space="preserve">Сложилась экономия на сумму 1 700,00 тыс.руб.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oc>
    <nc r="F230" t="inlineStr">
      <is>
        <t xml:space="preserve">По состоянию на конец отчетного периода работы не закончены, сложилась экономия на сумму 1 700,00 тыс.руб.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3" sId="1">
    <oc r="F713" t="inlineStr">
      <is>
        <t xml:space="preserve">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
</t>
      </is>
    </oc>
    <nc r="F713" t="inlineStr">
      <is>
        <t xml:space="preserve">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Планируется к реализации в 2023 году.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
</t>
      </is>
    </nc>
  </rcc>
  <rcc rId="2124" sId="1">
    <oc r="F230" t="inlineStr">
      <is>
        <t xml:space="preserve">По состоянию на конец отчетного периода работы не закончены, сложилась экономия на сумму 1 700,00 тыс.руб.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oc>
    <nc r="F230" t="inlineStr">
      <is>
        <t xml:space="preserve">По состоянию на конец отчетного периода работы не закончены.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5" sId="1">
    <oc r="F635"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oc>
    <nc r="F635"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отсутствием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4419B5A-5427-4E27-ADF9-BFD508C420A1}" name="Загорская Елена Георгиевна" id="-1189785699" dateTime="2023-04-19T15:05:16"/>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23"/>
  <sheetViews>
    <sheetView tabSelected="1" view="pageBreakPreview" zoomScale="70" zoomScaleNormal="70" zoomScaleSheetLayoutView="70" workbookViewId="0">
      <pane ySplit="6" topLeftCell="A732" activePane="bottomLeft" state="frozen"/>
      <selection pane="bottomLeft" activeCell="F736" sqref="F736"/>
    </sheetView>
  </sheetViews>
  <sheetFormatPr defaultRowHeight="21" x14ac:dyDescent="0.3"/>
  <cols>
    <col min="1" max="1" width="6.7109375" style="100" customWidth="1"/>
    <col min="2" max="2" width="47.85546875" style="2" customWidth="1"/>
    <col min="3" max="3" width="18" style="58" customWidth="1"/>
    <col min="4" max="4" width="17.5703125" style="58" customWidth="1"/>
    <col min="5" max="5" width="14.28515625" style="58" customWidth="1"/>
    <col min="6" max="6" width="65.42578125" style="72" customWidth="1"/>
    <col min="7" max="7" width="13.140625" style="59" customWidth="1"/>
    <col min="8" max="8" width="14.42578125" style="2" customWidth="1"/>
    <col min="9" max="9" width="15.85546875" style="2" customWidth="1"/>
    <col min="10" max="12" width="9.140625" style="2" customWidth="1"/>
    <col min="13" max="13" width="5" style="2" customWidth="1"/>
    <col min="14" max="16384" width="9.140625" style="2"/>
  </cols>
  <sheetData>
    <row r="1" spans="1:10" x14ac:dyDescent="0.3">
      <c r="B1" s="56"/>
      <c r="C1" s="73"/>
      <c r="D1" s="73"/>
      <c r="E1" s="94"/>
      <c r="F1" s="1" t="s">
        <v>16</v>
      </c>
    </row>
    <row r="2" spans="1:10" s="56" customFormat="1" x14ac:dyDescent="0.3">
      <c r="A2" s="100"/>
      <c r="C2" s="73"/>
      <c r="D2" s="73"/>
      <c r="E2" s="73"/>
      <c r="F2" s="27"/>
      <c r="G2" s="104"/>
    </row>
    <row r="3" spans="1:10" s="56" customFormat="1" ht="24" customHeight="1" x14ac:dyDescent="0.3">
      <c r="A3" s="100"/>
      <c r="B3" s="254" t="s">
        <v>148</v>
      </c>
      <c r="C3" s="254"/>
      <c r="D3" s="254"/>
      <c r="E3" s="254"/>
      <c r="F3" s="254"/>
      <c r="G3" s="13"/>
      <c r="H3" s="13"/>
      <c r="I3" s="2"/>
      <c r="J3" s="2"/>
    </row>
    <row r="4" spans="1:10" s="56" customFormat="1" x14ac:dyDescent="0.3">
      <c r="A4" s="100"/>
      <c r="B4" s="152"/>
      <c r="C4" s="153"/>
      <c r="D4" s="154"/>
      <c r="E4" s="154"/>
      <c r="F4" s="155" t="s">
        <v>0</v>
      </c>
      <c r="G4" s="13"/>
      <c r="H4" s="13"/>
      <c r="I4" s="2"/>
      <c r="J4" s="2"/>
    </row>
    <row r="5" spans="1:10" s="56" customFormat="1" ht="53.25" customHeight="1" x14ac:dyDescent="0.3">
      <c r="A5" s="100"/>
      <c r="B5" s="147" t="s">
        <v>1</v>
      </c>
      <c r="C5" s="148" t="s">
        <v>149</v>
      </c>
      <c r="D5" s="149" t="s">
        <v>150</v>
      </c>
      <c r="E5" s="149" t="s">
        <v>2</v>
      </c>
      <c r="F5" s="149" t="s">
        <v>3</v>
      </c>
      <c r="G5" s="13"/>
      <c r="H5" s="13"/>
      <c r="I5" s="2"/>
      <c r="J5" s="2"/>
    </row>
    <row r="6" spans="1:10" s="91" customFormat="1" ht="15" customHeight="1" x14ac:dyDescent="0.3">
      <c r="A6" s="231"/>
      <c r="B6" s="150">
        <v>1</v>
      </c>
      <c r="C6" s="151">
        <v>2</v>
      </c>
      <c r="D6" s="151">
        <v>3</v>
      </c>
      <c r="E6" s="151">
        <v>4</v>
      </c>
      <c r="F6" s="151">
        <v>5</v>
      </c>
      <c r="G6" s="60"/>
      <c r="H6" s="60"/>
      <c r="I6" s="61"/>
      <c r="J6" s="61"/>
    </row>
    <row r="7" spans="1:10" s="61" customFormat="1" ht="18.75" customHeight="1" x14ac:dyDescent="0.3">
      <c r="A7" s="231"/>
      <c r="B7" s="255" t="s">
        <v>81</v>
      </c>
      <c r="C7" s="256"/>
      <c r="D7" s="256"/>
      <c r="E7" s="256"/>
      <c r="F7" s="257"/>
      <c r="G7" s="60"/>
      <c r="H7" s="60"/>
    </row>
    <row r="8" spans="1:10" s="6" customFormat="1" ht="23.25" customHeight="1" x14ac:dyDescent="0.25">
      <c r="A8" s="230"/>
      <c r="B8" s="248" t="s">
        <v>95</v>
      </c>
      <c r="C8" s="248"/>
      <c r="D8" s="248"/>
      <c r="E8" s="248"/>
      <c r="F8" s="248"/>
      <c r="G8" s="15"/>
      <c r="H8" s="15"/>
    </row>
    <row r="9" spans="1:10" s="41" customFormat="1" ht="49.5" x14ac:dyDescent="0.25">
      <c r="A9" s="230"/>
      <c r="B9" s="156" t="s">
        <v>78</v>
      </c>
      <c r="C9" s="108">
        <f>C10</f>
        <v>128.1</v>
      </c>
      <c r="D9" s="108">
        <f>D10</f>
        <v>128.1</v>
      </c>
      <c r="E9" s="111">
        <f>IFERROR(D9/C9*100,0)</f>
        <v>100</v>
      </c>
      <c r="F9" s="158"/>
      <c r="G9" s="40"/>
      <c r="H9" s="40"/>
    </row>
    <row r="10" spans="1:10" s="41" customFormat="1" ht="141.75" customHeight="1" x14ac:dyDescent="0.25">
      <c r="A10" s="230">
        <v>1</v>
      </c>
      <c r="B10" s="156" t="s">
        <v>79</v>
      </c>
      <c r="C10" s="108">
        <f>SUM(C11:C14)</f>
        <v>128.1</v>
      </c>
      <c r="D10" s="108">
        <f>SUM(D11:D14)</f>
        <v>128.1</v>
      </c>
      <c r="E10" s="108">
        <f>IFERROR(D10/C10*100,0)</f>
        <v>100</v>
      </c>
      <c r="F10" s="158" t="s">
        <v>134</v>
      </c>
      <c r="G10" s="77"/>
      <c r="H10" s="40"/>
    </row>
    <row r="11" spans="1:10" x14ac:dyDescent="0.25">
      <c r="A11" s="230"/>
      <c r="B11" s="110" t="s">
        <v>11</v>
      </c>
      <c r="C11" s="111">
        <v>0</v>
      </c>
      <c r="D11" s="111">
        <v>0</v>
      </c>
      <c r="E11" s="111">
        <f>IFERROR(D11/C11*100,0)</f>
        <v>0</v>
      </c>
      <c r="F11" s="68"/>
      <c r="G11" s="2"/>
    </row>
    <row r="12" spans="1:10" x14ac:dyDescent="0.25">
      <c r="A12" s="230"/>
      <c r="B12" s="110" t="s">
        <v>4</v>
      </c>
      <c r="C12" s="111">
        <v>128.1</v>
      </c>
      <c r="D12" s="111">
        <v>128.1</v>
      </c>
      <c r="E12" s="111">
        <f t="shared" ref="E12:E14" si="0">IFERROR(D12/C12*100,0)</f>
        <v>100</v>
      </c>
      <c r="F12" s="68"/>
      <c r="G12" s="2"/>
    </row>
    <row r="13" spans="1:10" x14ac:dyDescent="0.25">
      <c r="A13" s="230"/>
      <c r="B13" s="119" t="s">
        <v>5</v>
      </c>
      <c r="C13" s="111">
        <v>0</v>
      </c>
      <c r="D13" s="111">
        <v>0</v>
      </c>
      <c r="E13" s="111">
        <f t="shared" si="0"/>
        <v>0</v>
      </c>
      <c r="F13" s="22"/>
      <c r="G13" s="2"/>
    </row>
    <row r="14" spans="1:10" x14ac:dyDescent="0.25">
      <c r="A14" s="230"/>
      <c r="B14" s="119" t="s">
        <v>12</v>
      </c>
      <c r="C14" s="111">
        <v>0</v>
      </c>
      <c r="D14" s="111">
        <v>0</v>
      </c>
      <c r="E14" s="111">
        <f t="shared" si="0"/>
        <v>0</v>
      </c>
      <c r="F14" s="22"/>
      <c r="G14" s="2"/>
    </row>
    <row r="15" spans="1:10" s="8" customFormat="1" x14ac:dyDescent="0.3">
      <c r="A15" s="230"/>
      <c r="B15" s="157" t="s">
        <v>9</v>
      </c>
      <c r="C15" s="116">
        <f>SUM(C16:C19)</f>
        <v>128.1</v>
      </c>
      <c r="D15" s="116">
        <f>SUM(D16:D19)</f>
        <v>128.1</v>
      </c>
      <c r="E15" s="116">
        <f>IFERROR(D15/C15*100,0)</f>
        <v>100</v>
      </c>
      <c r="F15" s="26"/>
      <c r="G15" s="16"/>
      <c r="H15" s="16"/>
    </row>
    <row r="16" spans="1:10" x14ac:dyDescent="0.25">
      <c r="A16" s="230"/>
      <c r="B16" s="110" t="s">
        <v>11</v>
      </c>
      <c r="C16" s="111">
        <f>C11</f>
        <v>0</v>
      </c>
      <c r="D16" s="111">
        <f>D11</f>
        <v>0</v>
      </c>
      <c r="E16" s="111">
        <f>IFERROR(D16/C16*100,0)</f>
        <v>0</v>
      </c>
      <c r="F16" s="68"/>
      <c r="G16" s="2"/>
    </row>
    <row r="17" spans="1:9" x14ac:dyDescent="0.25">
      <c r="A17" s="230"/>
      <c r="B17" s="110" t="s">
        <v>4</v>
      </c>
      <c r="C17" s="111">
        <f t="shared" ref="C17:D19" si="1">C12</f>
        <v>128.1</v>
      </c>
      <c r="D17" s="111">
        <f t="shared" si="1"/>
        <v>128.1</v>
      </c>
      <c r="E17" s="111">
        <f t="shared" ref="E17:E19" si="2">IFERROR(D17/C17*100,0)</f>
        <v>100</v>
      </c>
      <c r="F17" s="68"/>
      <c r="G17" s="2"/>
    </row>
    <row r="18" spans="1:9" x14ac:dyDescent="0.25">
      <c r="A18" s="230"/>
      <c r="B18" s="119" t="s">
        <v>5</v>
      </c>
      <c r="C18" s="111">
        <f t="shared" si="1"/>
        <v>0</v>
      </c>
      <c r="D18" s="111">
        <f t="shared" si="1"/>
        <v>0</v>
      </c>
      <c r="E18" s="111">
        <f t="shared" si="2"/>
        <v>0</v>
      </c>
      <c r="F18" s="22"/>
      <c r="G18" s="2"/>
    </row>
    <row r="19" spans="1:9" x14ac:dyDescent="0.25">
      <c r="A19" s="230"/>
      <c r="B19" s="119" t="s">
        <v>12</v>
      </c>
      <c r="C19" s="111">
        <f t="shared" si="1"/>
        <v>0</v>
      </c>
      <c r="D19" s="111">
        <f t="shared" si="1"/>
        <v>0</v>
      </c>
      <c r="E19" s="111">
        <f t="shared" si="2"/>
        <v>0</v>
      </c>
      <c r="F19" s="22"/>
      <c r="G19" s="2"/>
    </row>
    <row r="20" spans="1:9" s="12" customFormat="1" ht="27.75" customHeight="1" x14ac:dyDescent="0.3">
      <c r="A20" s="232"/>
      <c r="B20" s="248" t="s">
        <v>93</v>
      </c>
      <c r="C20" s="248"/>
      <c r="D20" s="248"/>
      <c r="E20" s="248"/>
      <c r="F20" s="248"/>
      <c r="G20" s="20"/>
      <c r="H20" s="20"/>
      <c r="I20" s="85"/>
    </row>
    <row r="21" spans="1:9" s="8" customFormat="1" ht="99" x14ac:dyDescent="0.3">
      <c r="A21" s="230"/>
      <c r="B21" s="121" t="s">
        <v>99</v>
      </c>
      <c r="C21" s="108">
        <f>C22+C27</f>
        <v>46445.33</v>
      </c>
      <c r="D21" s="108">
        <f>D22+D27</f>
        <v>45150.25</v>
      </c>
      <c r="E21" s="109">
        <f>IFERROR(D21/C21*100,0)</f>
        <v>97.211603405552282</v>
      </c>
      <c r="F21" s="132"/>
      <c r="G21" s="185"/>
      <c r="H21" s="16"/>
    </row>
    <row r="22" spans="1:9" s="29" customFormat="1" ht="63.75" customHeight="1" x14ac:dyDescent="0.3">
      <c r="A22" s="230">
        <v>2</v>
      </c>
      <c r="B22" s="122" t="s">
        <v>165</v>
      </c>
      <c r="C22" s="108">
        <f>SUM(C23:C26)</f>
        <v>1770</v>
      </c>
      <c r="D22" s="108">
        <f>SUM(D23:D26)</f>
        <v>1770</v>
      </c>
      <c r="E22" s="108">
        <f>IFERROR(D22/C22*100,0)</f>
        <v>100</v>
      </c>
      <c r="F22" s="119" t="s">
        <v>276</v>
      </c>
      <c r="G22" s="180"/>
      <c r="H22" s="28"/>
    </row>
    <row r="23" spans="1:9" x14ac:dyDescent="0.25">
      <c r="A23" s="230"/>
      <c r="B23" s="110" t="s">
        <v>11</v>
      </c>
      <c r="C23" s="111">
        <v>0</v>
      </c>
      <c r="D23" s="111">
        <v>0</v>
      </c>
      <c r="E23" s="111">
        <f>IFERROR(D23/C23*100,0)</f>
        <v>0</v>
      </c>
      <c r="F23" s="127"/>
      <c r="G23" s="12"/>
    </row>
    <row r="24" spans="1:9" x14ac:dyDescent="0.25">
      <c r="A24" s="230"/>
      <c r="B24" s="110" t="s">
        <v>4</v>
      </c>
      <c r="C24" s="111">
        <v>0</v>
      </c>
      <c r="D24" s="111">
        <v>0</v>
      </c>
      <c r="E24" s="111">
        <f t="shared" ref="E24:E26" si="3">IFERROR(D24/C24*100,0)</f>
        <v>0</v>
      </c>
      <c r="F24" s="127"/>
      <c r="G24" s="12"/>
    </row>
    <row r="25" spans="1:9" x14ac:dyDescent="0.25">
      <c r="A25" s="230"/>
      <c r="B25" s="119" t="s">
        <v>5</v>
      </c>
      <c r="C25" s="105">
        <v>1770</v>
      </c>
      <c r="D25" s="105">
        <v>1770</v>
      </c>
      <c r="E25" s="111">
        <f t="shared" si="3"/>
        <v>100</v>
      </c>
      <c r="F25" s="119"/>
      <c r="G25" s="12"/>
    </row>
    <row r="26" spans="1:9" x14ac:dyDescent="0.25">
      <c r="A26" s="230"/>
      <c r="B26" s="119" t="s">
        <v>12</v>
      </c>
      <c r="C26" s="111">
        <v>0</v>
      </c>
      <c r="D26" s="111">
        <v>0</v>
      </c>
      <c r="E26" s="111">
        <f t="shared" si="3"/>
        <v>0</v>
      </c>
      <c r="F26" s="119"/>
      <c r="G26" s="12"/>
    </row>
    <row r="27" spans="1:9" s="29" customFormat="1" ht="66.75" customHeight="1" x14ac:dyDescent="0.3">
      <c r="A27" s="230">
        <v>3</v>
      </c>
      <c r="B27" s="122" t="s">
        <v>58</v>
      </c>
      <c r="C27" s="108">
        <f>SUM(C28:C31)</f>
        <v>44675.33</v>
      </c>
      <c r="D27" s="108">
        <f>SUM(D28:D31)</f>
        <v>43380.25</v>
      </c>
      <c r="E27" s="108">
        <f>IFERROR(D27/C27*100,0)</f>
        <v>97.101129415272354</v>
      </c>
      <c r="F27" s="119" t="s">
        <v>275</v>
      </c>
      <c r="G27" s="30"/>
      <c r="H27" s="28"/>
    </row>
    <row r="28" spans="1:9" x14ac:dyDescent="0.25">
      <c r="A28" s="230"/>
      <c r="B28" s="110" t="s">
        <v>11</v>
      </c>
      <c r="C28" s="111">
        <v>0</v>
      </c>
      <c r="D28" s="111">
        <v>0</v>
      </c>
      <c r="E28" s="111">
        <f>IFERROR(D28/C28*100,0)</f>
        <v>0</v>
      </c>
      <c r="F28" s="68"/>
      <c r="G28" s="12"/>
    </row>
    <row r="29" spans="1:9" x14ac:dyDescent="0.25">
      <c r="A29" s="230"/>
      <c r="B29" s="110" t="s">
        <v>4</v>
      </c>
      <c r="C29" s="111">
        <v>0</v>
      </c>
      <c r="D29" s="111">
        <v>0</v>
      </c>
      <c r="E29" s="111">
        <f t="shared" ref="E29:E32" si="4">IFERROR(D29/C29*100,0)</f>
        <v>0</v>
      </c>
      <c r="F29" s="68"/>
      <c r="G29" s="12"/>
    </row>
    <row r="30" spans="1:9" x14ac:dyDescent="0.25">
      <c r="A30" s="230"/>
      <c r="B30" s="119" t="s">
        <v>5</v>
      </c>
      <c r="C30" s="105">
        <v>44675.33</v>
      </c>
      <c r="D30" s="105">
        <v>43380.25</v>
      </c>
      <c r="E30" s="111">
        <f t="shared" si="4"/>
        <v>97.101129415272354</v>
      </c>
      <c r="F30" s="22"/>
      <c r="G30" s="12"/>
    </row>
    <row r="31" spans="1:9" x14ac:dyDescent="0.25">
      <c r="A31" s="230"/>
      <c r="B31" s="119" t="s">
        <v>12</v>
      </c>
      <c r="C31" s="111">
        <v>0</v>
      </c>
      <c r="D31" s="111">
        <v>0</v>
      </c>
      <c r="E31" s="111">
        <f t="shared" si="4"/>
        <v>0</v>
      </c>
      <c r="F31" s="22"/>
      <c r="G31" s="12"/>
    </row>
    <row r="32" spans="1:9" s="8" customFormat="1" ht="396" x14ac:dyDescent="0.3">
      <c r="A32" s="230"/>
      <c r="B32" s="107" t="s">
        <v>100</v>
      </c>
      <c r="C32" s="108">
        <f>C33+C38</f>
        <v>8677.5</v>
      </c>
      <c r="D32" s="108">
        <f>D33+D38</f>
        <v>8677.4600000000009</v>
      </c>
      <c r="E32" s="109">
        <f t="shared" si="4"/>
        <v>99.999539037741286</v>
      </c>
      <c r="F32" s="114" t="s">
        <v>290</v>
      </c>
      <c r="G32" s="180">
        <f>D32/D43*100</f>
        <v>16.120804693344752</v>
      </c>
      <c r="H32" s="16"/>
    </row>
    <row r="33" spans="1:10" s="29" customFormat="1" ht="49.5" x14ac:dyDescent="0.3">
      <c r="A33" s="230">
        <v>4</v>
      </c>
      <c r="B33" s="122" t="s">
        <v>166</v>
      </c>
      <c r="C33" s="108">
        <f>SUM(C34:C37)</f>
        <v>330.8</v>
      </c>
      <c r="D33" s="108">
        <f>SUM(D34:D37)</f>
        <v>330.78</v>
      </c>
      <c r="E33" s="108">
        <f>IFERROR(D33/C33*100,0)</f>
        <v>99.993954050785959</v>
      </c>
      <c r="F33" s="110"/>
      <c r="G33" s="180"/>
      <c r="H33" s="28"/>
    </row>
    <row r="34" spans="1:10" x14ac:dyDescent="0.25">
      <c r="A34" s="230"/>
      <c r="B34" s="110" t="s">
        <v>11</v>
      </c>
      <c r="C34" s="111">
        <v>0</v>
      </c>
      <c r="D34" s="111">
        <v>0</v>
      </c>
      <c r="E34" s="111">
        <f>IFERROR(D34/C34*100,0)</f>
        <v>0</v>
      </c>
      <c r="F34" s="68"/>
      <c r="G34" s="181"/>
    </row>
    <row r="35" spans="1:10" x14ac:dyDescent="0.25">
      <c r="A35" s="230"/>
      <c r="B35" s="110" t="s">
        <v>4</v>
      </c>
      <c r="C35" s="105">
        <v>297.7</v>
      </c>
      <c r="D35" s="105">
        <v>297.7</v>
      </c>
      <c r="E35" s="111">
        <f t="shared" ref="E35:E37" si="5">IFERROR(D35/C35*100,0)</f>
        <v>100</v>
      </c>
      <c r="F35" s="68"/>
      <c r="G35" s="12"/>
    </row>
    <row r="36" spans="1:10" x14ac:dyDescent="0.25">
      <c r="A36" s="230"/>
      <c r="B36" s="119" t="s">
        <v>5</v>
      </c>
      <c r="C36" s="105">
        <v>33.1</v>
      </c>
      <c r="D36" s="105">
        <v>33.08</v>
      </c>
      <c r="E36" s="111">
        <f t="shared" si="5"/>
        <v>99.939577039274923</v>
      </c>
      <c r="F36" s="22"/>
      <c r="G36" s="12"/>
    </row>
    <row r="37" spans="1:10" x14ac:dyDescent="0.25">
      <c r="A37" s="230"/>
      <c r="B37" s="119" t="s">
        <v>12</v>
      </c>
      <c r="C37" s="111">
        <v>0</v>
      </c>
      <c r="D37" s="111">
        <v>0</v>
      </c>
      <c r="E37" s="111">
        <f t="shared" si="5"/>
        <v>0</v>
      </c>
      <c r="F37" s="22"/>
      <c r="G37" s="12"/>
    </row>
    <row r="38" spans="1:10" s="29" customFormat="1" ht="49.5" x14ac:dyDescent="0.3">
      <c r="A38" s="230">
        <v>5</v>
      </c>
      <c r="B38" s="122" t="s">
        <v>167</v>
      </c>
      <c r="C38" s="108">
        <f>SUM(C39:C42)</f>
        <v>8346.7000000000007</v>
      </c>
      <c r="D38" s="108">
        <f>SUM(D39:D42)</f>
        <v>8346.68</v>
      </c>
      <c r="E38" s="108">
        <f>IFERROR(D38/C38*100,0)</f>
        <v>99.999760384343503</v>
      </c>
      <c r="F38" s="110"/>
      <c r="G38" s="186"/>
      <c r="H38" s="28"/>
    </row>
    <row r="39" spans="1:10" x14ac:dyDescent="0.25">
      <c r="A39" s="230"/>
      <c r="B39" s="110" t="s">
        <v>11</v>
      </c>
      <c r="C39" s="111">
        <v>0</v>
      </c>
      <c r="D39" s="111">
        <v>0</v>
      </c>
      <c r="E39" s="111">
        <f>IFERROR(D39/C39*100,0)</f>
        <v>0</v>
      </c>
      <c r="F39" s="127"/>
      <c r="G39" s="12"/>
    </row>
    <row r="40" spans="1:10" x14ac:dyDescent="0.25">
      <c r="A40" s="230"/>
      <c r="B40" s="110" t="s">
        <v>4</v>
      </c>
      <c r="C40" s="105">
        <v>3331.3</v>
      </c>
      <c r="D40" s="105">
        <v>3331.3</v>
      </c>
      <c r="E40" s="111">
        <f t="shared" ref="E40:E47" si="6">IFERROR(D40/C40*100,0)</f>
        <v>100</v>
      </c>
      <c r="F40" s="127"/>
      <c r="G40" s="12"/>
    </row>
    <row r="41" spans="1:10" x14ac:dyDescent="0.25">
      <c r="A41" s="230"/>
      <c r="B41" s="119" t="s">
        <v>5</v>
      </c>
      <c r="C41" s="105">
        <v>5015.3999999999996</v>
      </c>
      <c r="D41" s="105">
        <v>5015.38</v>
      </c>
      <c r="E41" s="111">
        <f t="shared" si="6"/>
        <v>99.999601228217102</v>
      </c>
      <c r="F41" s="119"/>
      <c r="G41" s="12"/>
    </row>
    <row r="42" spans="1:10" x14ac:dyDescent="0.25">
      <c r="A42" s="230"/>
      <c r="B42" s="119" t="s">
        <v>12</v>
      </c>
      <c r="C42" s="111">
        <v>0</v>
      </c>
      <c r="D42" s="111">
        <v>0</v>
      </c>
      <c r="E42" s="111">
        <f t="shared" si="6"/>
        <v>0</v>
      </c>
      <c r="F42" s="119"/>
      <c r="G42" s="12"/>
    </row>
    <row r="43" spans="1:10" s="6" customFormat="1" x14ac:dyDescent="0.3">
      <c r="A43" s="230"/>
      <c r="B43" s="129" t="s">
        <v>6</v>
      </c>
      <c r="C43" s="116">
        <f>SUM(C44:C47)</f>
        <v>55122.83</v>
      </c>
      <c r="D43" s="116">
        <f>SUM(D44:D47)</f>
        <v>53827.71</v>
      </c>
      <c r="E43" s="116">
        <f t="shared" ref="E43:E44" si="7">IFERROR(D43/C43*100,0)</f>
        <v>97.650483474814337</v>
      </c>
      <c r="F43" s="130"/>
      <c r="G43" s="185"/>
      <c r="H43" s="15"/>
    </row>
    <row r="44" spans="1:10" s="8" customFormat="1" ht="26.25" customHeight="1" x14ac:dyDescent="0.3">
      <c r="A44" s="230"/>
      <c r="B44" s="110" t="s">
        <v>11</v>
      </c>
      <c r="C44" s="105">
        <f>C23+C28+C34+C39</f>
        <v>0</v>
      </c>
      <c r="D44" s="105">
        <f>D23+D28+D34+D39</f>
        <v>0</v>
      </c>
      <c r="E44" s="111">
        <f t="shared" si="7"/>
        <v>0</v>
      </c>
      <c r="F44" s="127"/>
      <c r="G44" s="185"/>
      <c r="H44" s="16"/>
    </row>
    <row r="45" spans="1:10" s="6" customFormat="1" x14ac:dyDescent="0.3">
      <c r="A45" s="230"/>
      <c r="B45" s="119" t="s">
        <v>4</v>
      </c>
      <c r="C45" s="105">
        <f t="shared" ref="C45:D47" si="8">C24+C29+C35+C40</f>
        <v>3629</v>
      </c>
      <c r="D45" s="105">
        <f t="shared" si="8"/>
        <v>3629</v>
      </c>
      <c r="E45" s="111">
        <f t="shared" si="6"/>
        <v>100</v>
      </c>
      <c r="F45" s="119"/>
      <c r="G45" s="185"/>
      <c r="H45" s="15"/>
    </row>
    <row r="46" spans="1:10" s="8" customFormat="1" x14ac:dyDescent="0.3">
      <c r="A46" s="230"/>
      <c r="B46" s="138" t="s">
        <v>5</v>
      </c>
      <c r="C46" s="105">
        <f t="shared" si="8"/>
        <v>51493.83</v>
      </c>
      <c r="D46" s="105">
        <f t="shared" si="8"/>
        <v>50198.71</v>
      </c>
      <c r="E46" s="111">
        <f t="shared" si="6"/>
        <v>97.484902560170795</v>
      </c>
      <c r="F46" s="119"/>
      <c r="G46" s="180">
        <f>(D44+D45+D47)/(C47+C45+C44)*100</f>
        <v>100</v>
      </c>
      <c r="H46" s="16"/>
    </row>
    <row r="47" spans="1:10" x14ac:dyDescent="0.25">
      <c r="A47" s="230"/>
      <c r="B47" s="119" t="s">
        <v>12</v>
      </c>
      <c r="C47" s="105">
        <f t="shared" si="8"/>
        <v>0</v>
      </c>
      <c r="D47" s="105">
        <f t="shared" si="8"/>
        <v>0</v>
      </c>
      <c r="E47" s="111">
        <f t="shared" si="6"/>
        <v>0</v>
      </c>
      <c r="F47" s="119"/>
      <c r="G47" s="181">
        <f>(C44+C45+C47)/C43*100</f>
        <v>6.5834791138263409</v>
      </c>
    </row>
    <row r="48" spans="1:10" s="3" customFormat="1" ht="22.5" customHeight="1" x14ac:dyDescent="0.25">
      <c r="A48" s="100"/>
      <c r="B48" s="243" t="s">
        <v>305</v>
      </c>
      <c r="C48" s="243"/>
      <c r="D48" s="243"/>
      <c r="E48" s="243"/>
      <c r="F48" s="243"/>
      <c r="G48" s="23"/>
      <c r="H48" s="14"/>
      <c r="J48" s="6"/>
    </row>
    <row r="49" spans="1:13" s="6" customFormat="1" ht="33" x14ac:dyDescent="0.25">
      <c r="A49" s="230"/>
      <c r="B49" s="121" t="s">
        <v>187</v>
      </c>
      <c r="C49" s="125">
        <f>C50+C55+C60+C65+C70</f>
        <v>2454596.8598000007</v>
      </c>
      <c r="D49" s="125">
        <f>D50+D55+D60+D65+D70</f>
        <v>2429253.5355000002</v>
      </c>
      <c r="E49" s="109">
        <f t="shared" ref="E49" si="9">IFERROR(D49/C49*100,0)</f>
        <v>98.967515818379013</v>
      </c>
      <c r="F49" s="68"/>
      <c r="G49" s="184"/>
      <c r="H49" s="15"/>
    </row>
    <row r="50" spans="1:13" s="41" customFormat="1" ht="115.5" x14ac:dyDescent="0.25">
      <c r="A50" s="230">
        <v>6</v>
      </c>
      <c r="B50" s="187" t="s">
        <v>188</v>
      </c>
      <c r="C50" s="108">
        <f>SUM(C51:C54)</f>
        <v>58917.3</v>
      </c>
      <c r="D50" s="108">
        <f>SUM(D51:D54)</f>
        <v>58906.654699999999</v>
      </c>
      <c r="E50" s="108">
        <f>IFERROR(D50/C50*100,0)</f>
        <v>99.981931792529522</v>
      </c>
      <c r="F50" s="119" t="s">
        <v>291</v>
      </c>
      <c r="G50" s="42"/>
      <c r="H50" s="40"/>
      <c r="M50" s="86"/>
    </row>
    <row r="51" spans="1:13" s="6" customFormat="1" x14ac:dyDescent="0.25">
      <c r="A51" s="230"/>
      <c r="B51" s="119" t="s">
        <v>8</v>
      </c>
      <c r="C51" s="111">
        <v>0</v>
      </c>
      <c r="D51" s="111">
        <v>0</v>
      </c>
      <c r="E51" s="111">
        <f>IFERROR(D51/C51*100,0)</f>
        <v>0</v>
      </c>
      <c r="F51" s="57"/>
      <c r="G51" s="15"/>
      <c r="H51" s="15"/>
    </row>
    <row r="52" spans="1:13" s="6" customFormat="1" x14ac:dyDescent="0.25">
      <c r="A52" s="100"/>
      <c r="B52" s="119" t="s">
        <v>4</v>
      </c>
      <c r="C52" s="111"/>
      <c r="D52" s="111"/>
      <c r="E52" s="111">
        <f t="shared" ref="E52:E54" si="10">IFERROR(D52/C52*100,0)</f>
        <v>0</v>
      </c>
      <c r="F52" s="22"/>
      <c r="G52" s="15"/>
      <c r="H52" s="15"/>
    </row>
    <row r="53" spans="1:13" s="41" customFormat="1" x14ac:dyDescent="0.25">
      <c r="A53" s="230"/>
      <c r="B53" s="112" t="s">
        <v>5</v>
      </c>
      <c r="C53" s="105">
        <v>58917.3</v>
      </c>
      <c r="D53" s="105">
        <v>58906.654699999999</v>
      </c>
      <c r="E53" s="111">
        <f>IFERROR(D53/C53*100,0)</f>
        <v>99.981931792529522</v>
      </c>
      <c r="F53" s="22"/>
      <c r="G53" s="42"/>
      <c r="H53" s="40"/>
    </row>
    <row r="54" spans="1:13" s="41" customFormat="1" x14ac:dyDescent="0.25">
      <c r="A54" s="230"/>
      <c r="B54" s="161" t="s">
        <v>7</v>
      </c>
      <c r="C54" s="105">
        <v>0</v>
      </c>
      <c r="D54" s="105">
        <v>0</v>
      </c>
      <c r="E54" s="111">
        <f t="shared" si="10"/>
        <v>0</v>
      </c>
      <c r="F54" s="22"/>
      <c r="G54" s="42"/>
      <c r="H54" s="40"/>
    </row>
    <row r="55" spans="1:13" s="6" customFormat="1" ht="99" x14ac:dyDescent="0.25">
      <c r="A55" s="230">
        <v>7</v>
      </c>
      <c r="B55" s="143" t="s">
        <v>189</v>
      </c>
      <c r="C55" s="108">
        <f>SUM(C56:C59)</f>
        <v>2977.5</v>
      </c>
      <c r="D55" s="108">
        <f>SUM(D56:D59)</f>
        <v>2818.1228000000001</v>
      </c>
      <c r="E55" s="108">
        <f>IFERROR(D55/C55*100,0)</f>
        <v>94.647281276238459</v>
      </c>
      <c r="F55" s="110" t="s">
        <v>190</v>
      </c>
      <c r="G55" s="15"/>
      <c r="H55" s="15"/>
    </row>
    <row r="56" spans="1:13" s="29" customFormat="1" x14ac:dyDescent="0.3">
      <c r="A56" s="230"/>
      <c r="B56" s="112" t="s">
        <v>8</v>
      </c>
      <c r="C56" s="105">
        <v>0</v>
      </c>
      <c r="D56" s="105">
        <v>0</v>
      </c>
      <c r="E56" s="111">
        <f>IFERROR(D56/C56*100,0)</f>
        <v>0</v>
      </c>
      <c r="F56" s="11"/>
      <c r="G56" s="30"/>
      <c r="H56" s="28"/>
    </row>
    <row r="57" spans="1:13" s="8" customFormat="1" x14ac:dyDescent="0.3">
      <c r="A57" s="230"/>
      <c r="B57" s="112" t="s">
        <v>4</v>
      </c>
      <c r="C57" s="105">
        <v>0</v>
      </c>
      <c r="D57" s="105">
        <v>0</v>
      </c>
      <c r="E57" s="111">
        <f t="shared" ref="E57:E59" si="11">IFERROR(D57/C57*100,0)</f>
        <v>0</v>
      </c>
      <c r="F57" s="11" t="s">
        <v>26</v>
      </c>
      <c r="G57" s="16"/>
      <c r="H57" s="16"/>
    </row>
    <row r="58" spans="1:13" s="8" customFormat="1" x14ac:dyDescent="0.3">
      <c r="A58" s="230"/>
      <c r="B58" s="112" t="s">
        <v>5</v>
      </c>
      <c r="C58" s="105">
        <v>2859.5</v>
      </c>
      <c r="D58" s="105">
        <v>2700.1228000000001</v>
      </c>
      <c r="E58" s="111">
        <f t="shared" si="11"/>
        <v>94.426396223115944</v>
      </c>
      <c r="F58" s="76"/>
      <c r="G58" s="16"/>
      <c r="H58" s="16"/>
    </row>
    <row r="59" spans="1:13" s="6" customFormat="1" x14ac:dyDescent="0.25">
      <c r="A59" s="230"/>
      <c r="B59" s="112" t="s">
        <v>7</v>
      </c>
      <c r="C59" s="105">
        <v>118</v>
      </c>
      <c r="D59" s="105">
        <v>118</v>
      </c>
      <c r="E59" s="111">
        <f t="shared" si="11"/>
        <v>100</v>
      </c>
      <c r="F59" s="11"/>
      <c r="G59" s="39"/>
      <c r="H59" s="15"/>
    </row>
    <row r="60" spans="1:13" s="6" customFormat="1" ht="66" x14ac:dyDescent="0.25">
      <c r="A60" s="230">
        <v>8</v>
      </c>
      <c r="B60" s="122" t="s">
        <v>191</v>
      </c>
      <c r="C60" s="108">
        <f>SUM(C61:C64)</f>
        <v>89225.89899999999</v>
      </c>
      <c r="D60" s="108">
        <f>SUM(D61:D64)</f>
        <v>88144.1927</v>
      </c>
      <c r="E60" s="108">
        <f>IFERROR(D60/C60*100,0)</f>
        <v>98.787676770844314</v>
      </c>
      <c r="F60" s="119" t="s">
        <v>192</v>
      </c>
      <c r="G60" s="82"/>
      <c r="H60" s="39"/>
    </row>
    <row r="61" spans="1:13" s="6" customFormat="1" x14ac:dyDescent="0.25">
      <c r="A61" s="230"/>
      <c r="B61" s="112" t="s">
        <v>8</v>
      </c>
      <c r="C61" s="105">
        <v>0</v>
      </c>
      <c r="D61" s="105">
        <v>0</v>
      </c>
      <c r="E61" s="111">
        <f>IFERROR(D61/C61*100,0)</f>
        <v>0</v>
      </c>
      <c r="F61" s="11"/>
      <c r="G61" s="15"/>
      <c r="H61" s="15"/>
    </row>
    <row r="62" spans="1:13" s="6" customFormat="1" x14ac:dyDescent="0.25">
      <c r="A62" s="230"/>
      <c r="B62" s="112" t="s">
        <v>4</v>
      </c>
      <c r="C62" s="105">
        <v>0</v>
      </c>
      <c r="D62" s="105">
        <v>0</v>
      </c>
      <c r="E62" s="111">
        <f t="shared" ref="E62:E64" si="12">IFERROR(D62/C62*100,0)</f>
        <v>0</v>
      </c>
      <c r="F62" s="22"/>
      <c r="G62" s="39"/>
      <c r="H62" s="15"/>
    </row>
    <row r="63" spans="1:13" s="81" customFormat="1" x14ac:dyDescent="0.25">
      <c r="A63" s="230"/>
      <c r="B63" s="112" t="s">
        <v>5</v>
      </c>
      <c r="C63" s="105">
        <v>88935.9</v>
      </c>
      <c r="D63" s="105">
        <v>87854.193700000003</v>
      </c>
      <c r="E63" s="111">
        <f t="shared" si="12"/>
        <v>98.783723670643695</v>
      </c>
      <c r="F63" s="68"/>
      <c r="G63" s="80"/>
      <c r="H63" s="80"/>
    </row>
    <row r="64" spans="1:13" s="8" customFormat="1" x14ac:dyDescent="0.3">
      <c r="A64" s="230"/>
      <c r="B64" s="112" t="s">
        <v>7</v>
      </c>
      <c r="C64" s="105">
        <v>289.99900000000002</v>
      </c>
      <c r="D64" s="105">
        <v>289.99900000000002</v>
      </c>
      <c r="E64" s="111">
        <f t="shared" si="12"/>
        <v>100</v>
      </c>
      <c r="F64" s="11"/>
      <c r="G64" s="16"/>
      <c r="H64" s="16"/>
    </row>
    <row r="65" spans="1:8" s="29" customFormat="1" ht="313.5" x14ac:dyDescent="0.3">
      <c r="A65" s="230">
        <v>9</v>
      </c>
      <c r="B65" s="122" t="s">
        <v>193</v>
      </c>
      <c r="C65" s="108">
        <f>SUM(C66:C69)</f>
        <v>2255706.5918000005</v>
      </c>
      <c r="D65" s="108">
        <f>SUM(D66:D69)</f>
        <v>2232635.7862000004</v>
      </c>
      <c r="E65" s="108">
        <f>IFERROR(D65/C65*100,0)</f>
        <v>98.97722488891651</v>
      </c>
      <c r="F65" s="113" t="s">
        <v>194</v>
      </c>
      <c r="G65" s="28"/>
      <c r="H65" s="28"/>
    </row>
    <row r="66" spans="1:8" s="6" customFormat="1" x14ac:dyDescent="0.25">
      <c r="A66" s="230"/>
      <c r="B66" s="112" t="s">
        <v>8</v>
      </c>
      <c r="C66" s="105">
        <v>47152.3</v>
      </c>
      <c r="D66" s="105">
        <v>46747.1</v>
      </c>
      <c r="E66" s="111">
        <f>IFERROR(D66/C66*100,0)</f>
        <v>99.14065697749632</v>
      </c>
      <c r="F66" s="11"/>
      <c r="G66" s="15"/>
      <c r="H66" s="15"/>
    </row>
    <row r="67" spans="1:8" s="41" customFormat="1" x14ac:dyDescent="0.25">
      <c r="A67" s="230"/>
      <c r="B67" s="112" t="s">
        <v>4</v>
      </c>
      <c r="C67" s="105">
        <v>1804679.86</v>
      </c>
      <c r="D67" s="105">
        <v>1791192.92</v>
      </c>
      <c r="E67" s="111">
        <f t="shared" ref="E67:E75" si="13">IFERROR(D67/C67*100,0)</f>
        <v>99.252668559175902</v>
      </c>
      <c r="F67" s="22"/>
      <c r="G67" s="42"/>
      <c r="H67" s="40"/>
    </row>
    <row r="68" spans="1:8" s="6" customFormat="1" x14ac:dyDescent="0.25">
      <c r="A68" s="230"/>
      <c r="B68" s="119" t="s">
        <v>5</v>
      </c>
      <c r="C68" s="105">
        <v>369219.93680000002</v>
      </c>
      <c r="D68" s="105">
        <v>364287.42119999998</v>
      </c>
      <c r="E68" s="111">
        <f t="shared" si="13"/>
        <v>98.664071165075811</v>
      </c>
      <c r="F68" s="11"/>
      <c r="G68" s="15"/>
      <c r="H68" s="15"/>
    </row>
    <row r="69" spans="1:8" s="81" customFormat="1" x14ac:dyDescent="0.25">
      <c r="A69" s="233"/>
      <c r="B69" s="112" t="s">
        <v>7</v>
      </c>
      <c r="C69" s="105">
        <v>34654.495000000003</v>
      </c>
      <c r="D69" s="105">
        <v>30408.345000000001</v>
      </c>
      <c r="E69" s="111">
        <f t="shared" si="13"/>
        <v>87.747188351756392</v>
      </c>
      <c r="F69" s="79"/>
      <c r="G69" s="80"/>
      <c r="H69" s="80"/>
    </row>
    <row r="70" spans="1:8" s="29" customFormat="1" ht="99" x14ac:dyDescent="0.3">
      <c r="A70" s="230">
        <v>10</v>
      </c>
      <c r="B70" s="122" t="s">
        <v>195</v>
      </c>
      <c r="C70" s="108">
        <f>SUM(C71:C74)</f>
        <v>47769.569000000003</v>
      </c>
      <c r="D70" s="108">
        <f>SUM(D71:D74)</f>
        <v>46748.7791</v>
      </c>
      <c r="E70" s="108">
        <f>IFERROR(D70/C70*100,0)</f>
        <v>97.863095855020163</v>
      </c>
      <c r="F70" s="113" t="s">
        <v>196</v>
      </c>
      <c r="G70" s="28"/>
      <c r="H70" s="28"/>
    </row>
    <row r="71" spans="1:8" s="6" customFormat="1" x14ac:dyDescent="0.25">
      <c r="A71" s="230"/>
      <c r="B71" s="112" t="s">
        <v>8</v>
      </c>
      <c r="C71" s="105">
        <v>0</v>
      </c>
      <c r="D71" s="105">
        <v>0</v>
      </c>
      <c r="E71" s="111">
        <f>IFERROR(D71/C71*100,0)</f>
        <v>0</v>
      </c>
      <c r="F71" s="11"/>
      <c r="G71" s="15"/>
      <c r="H71" s="15"/>
    </row>
    <row r="72" spans="1:8" s="41" customFormat="1" x14ac:dyDescent="0.25">
      <c r="A72" s="230"/>
      <c r="B72" s="112" t="s">
        <v>4</v>
      </c>
      <c r="C72" s="105">
        <v>21373.7</v>
      </c>
      <c r="D72" s="105">
        <v>21306.37</v>
      </c>
      <c r="E72" s="111">
        <f t="shared" ref="E72:E74" si="14">IFERROR(D72/C72*100,0)</f>
        <v>99.68498668924893</v>
      </c>
      <c r="F72" s="22"/>
      <c r="G72" s="42"/>
      <c r="H72" s="40"/>
    </row>
    <row r="73" spans="1:8" s="6" customFormat="1" x14ac:dyDescent="0.25">
      <c r="A73" s="230"/>
      <c r="B73" s="119" t="s">
        <v>5</v>
      </c>
      <c r="C73" s="105">
        <v>19726.95</v>
      </c>
      <c r="D73" s="105">
        <v>18773.490099999999</v>
      </c>
      <c r="E73" s="111">
        <f t="shared" si="14"/>
        <v>95.166714063755407</v>
      </c>
      <c r="F73" s="11"/>
      <c r="G73" s="15"/>
      <c r="H73" s="15"/>
    </row>
    <row r="74" spans="1:8" s="81" customFormat="1" x14ac:dyDescent="0.25">
      <c r="A74" s="233"/>
      <c r="B74" s="112" t="s">
        <v>7</v>
      </c>
      <c r="C74" s="105">
        <v>6668.9189999999999</v>
      </c>
      <c r="D74" s="105">
        <v>6668.9189999999999</v>
      </c>
      <c r="E74" s="111">
        <f t="shared" si="14"/>
        <v>100</v>
      </c>
      <c r="F74" s="79"/>
      <c r="G74" s="80"/>
      <c r="H74" s="80"/>
    </row>
    <row r="75" spans="1:8" s="29" customFormat="1" ht="33" x14ac:dyDescent="0.3">
      <c r="A75" s="230"/>
      <c r="B75" s="122" t="s">
        <v>197</v>
      </c>
      <c r="C75" s="108">
        <f>C76+C81+C86+C91+C96</f>
        <v>49416.55</v>
      </c>
      <c r="D75" s="108">
        <f>D76+D81+D86+D91+D96</f>
        <v>48709.887000000002</v>
      </c>
      <c r="E75" s="109">
        <f t="shared" si="13"/>
        <v>98.569987180408177</v>
      </c>
      <c r="F75" s="21"/>
      <c r="G75" s="30"/>
      <c r="H75" s="28"/>
    </row>
    <row r="76" spans="1:8" s="6" customFormat="1" ht="66" x14ac:dyDescent="0.25">
      <c r="A76" s="230">
        <v>11</v>
      </c>
      <c r="B76" s="122" t="s">
        <v>198</v>
      </c>
      <c r="C76" s="108">
        <f>SUM(C77:C80)</f>
        <v>11</v>
      </c>
      <c r="D76" s="108">
        <f>SUM(D77:D80)</f>
        <v>11</v>
      </c>
      <c r="E76" s="108">
        <f>IFERROR(D76/C76*100,0)</f>
        <v>100</v>
      </c>
      <c r="F76" s="119" t="s">
        <v>199</v>
      </c>
      <c r="G76" s="15"/>
      <c r="H76" s="15"/>
    </row>
    <row r="77" spans="1:8" s="6" customFormat="1" x14ac:dyDescent="0.25">
      <c r="A77" s="230"/>
      <c r="B77" s="112" t="s">
        <v>8</v>
      </c>
      <c r="C77" s="105">
        <v>0</v>
      </c>
      <c r="D77" s="105">
        <v>0</v>
      </c>
      <c r="E77" s="111">
        <f>IFERROR(D77/C77*100,0)</f>
        <v>0</v>
      </c>
      <c r="F77" s="11"/>
      <c r="G77" s="15"/>
      <c r="H77" s="15"/>
    </row>
    <row r="78" spans="1:8" s="6" customFormat="1" x14ac:dyDescent="0.25">
      <c r="A78" s="230"/>
      <c r="B78" s="112" t="s">
        <v>4</v>
      </c>
      <c r="C78" s="105">
        <v>0</v>
      </c>
      <c r="D78" s="105">
        <v>0</v>
      </c>
      <c r="E78" s="111">
        <f t="shared" ref="E78:E80" si="15">IFERROR(D78/C78*100,0)</f>
        <v>0</v>
      </c>
      <c r="F78" s="22"/>
      <c r="G78" s="39"/>
      <c r="H78" s="15"/>
    </row>
    <row r="79" spans="1:8" s="6" customFormat="1" x14ac:dyDescent="0.25">
      <c r="A79" s="230"/>
      <c r="B79" s="112" t="s">
        <v>5</v>
      </c>
      <c r="C79" s="105">
        <v>11</v>
      </c>
      <c r="D79" s="105">
        <v>11</v>
      </c>
      <c r="E79" s="111">
        <f t="shared" si="15"/>
        <v>100</v>
      </c>
      <c r="F79" s="11"/>
      <c r="G79" s="15"/>
      <c r="H79" s="15"/>
    </row>
    <row r="80" spans="1:8" s="6" customFormat="1" x14ac:dyDescent="0.25">
      <c r="A80" s="233"/>
      <c r="B80" s="112" t="s">
        <v>7</v>
      </c>
      <c r="C80" s="105">
        <v>0</v>
      </c>
      <c r="D80" s="105">
        <v>0</v>
      </c>
      <c r="E80" s="111">
        <f t="shared" si="15"/>
        <v>0</v>
      </c>
      <c r="F80" s="79"/>
      <c r="G80" s="39"/>
      <c r="H80" s="15"/>
    </row>
    <row r="81" spans="1:8" s="6" customFormat="1" ht="66" x14ac:dyDescent="0.25">
      <c r="A81" s="230">
        <v>12</v>
      </c>
      <c r="B81" s="122" t="s">
        <v>200</v>
      </c>
      <c r="C81" s="108">
        <f>SUM(C82:C85)</f>
        <v>373.9</v>
      </c>
      <c r="D81" s="108">
        <f>SUM(D82:D85)</f>
        <v>370.17</v>
      </c>
      <c r="E81" s="105">
        <f>IFERROR(D81/C81*100,0)</f>
        <v>99.002407060711434</v>
      </c>
      <c r="F81" s="119" t="s">
        <v>292</v>
      </c>
      <c r="G81" s="15"/>
      <c r="H81" s="15"/>
    </row>
    <row r="82" spans="1:8" s="6" customFormat="1" x14ac:dyDescent="0.25">
      <c r="A82" s="230"/>
      <c r="B82" s="112" t="s">
        <v>8</v>
      </c>
      <c r="C82" s="105">
        <v>145.9</v>
      </c>
      <c r="D82" s="105">
        <v>144.37</v>
      </c>
      <c r="E82" s="111">
        <f>IFERROR(D82/C82*100,0)</f>
        <v>98.951336531871149</v>
      </c>
      <c r="F82" s="11"/>
      <c r="G82" s="15"/>
      <c r="H82" s="15"/>
    </row>
    <row r="83" spans="1:8" s="6" customFormat="1" x14ac:dyDescent="0.25">
      <c r="A83" s="230"/>
      <c r="B83" s="112" t="s">
        <v>4</v>
      </c>
      <c r="C83" s="105">
        <v>228</v>
      </c>
      <c r="D83" s="105">
        <v>225.8</v>
      </c>
      <c r="E83" s="111">
        <f t="shared" ref="E83:E85" si="16">IFERROR(D83/C83*100,0)</f>
        <v>99.035087719298247</v>
      </c>
      <c r="F83" s="22"/>
      <c r="G83" s="39"/>
      <c r="H83" s="15"/>
    </row>
    <row r="84" spans="1:8" s="6" customFormat="1" x14ac:dyDescent="0.25">
      <c r="A84" s="230"/>
      <c r="B84" s="112" t="s">
        <v>5</v>
      </c>
      <c r="C84" s="105">
        <v>0</v>
      </c>
      <c r="D84" s="105">
        <v>0</v>
      </c>
      <c r="E84" s="111">
        <f t="shared" si="16"/>
        <v>0</v>
      </c>
      <c r="F84" s="11"/>
      <c r="G84" s="15"/>
      <c r="H84" s="15"/>
    </row>
    <row r="85" spans="1:8" s="6" customFormat="1" x14ac:dyDescent="0.25">
      <c r="A85" s="233"/>
      <c r="B85" s="112" t="s">
        <v>7</v>
      </c>
      <c r="C85" s="105">
        <v>0</v>
      </c>
      <c r="D85" s="105">
        <v>0</v>
      </c>
      <c r="E85" s="111">
        <f t="shared" si="16"/>
        <v>0</v>
      </c>
      <c r="F85" s="79"/>
      <c r="G85" s="39"/>
      <c r="H85" s="15"/>
    </row>
    <row r="86" spans="1:8" s="6" customFormat="1" ht="82.5" x14ac:dyDescent="0.25">
      <c r="A86" s="230">
        <v>13</v>
      </c>
      <c r="B86" s="143" t="s">
        <v>201</v>
      </c>
      <c r="C86" s="108">
        <f>SUM(C87:C90)</f>
        <v>936.9</v>
      </c>
      <c r="D86" s="108">
        <f>SUM(D87:D90)</f>
        <v>621.26020000000005</v>
      </c>
      <c r="E86" s="108">
        <f>IFERROR(D86/C86*100,0)</f>
        <v>66.310193190308482</v>
      </c>
      <c r="F86" s="110" t="s">
        <v>202</v>
      </c>
      <c r="G86" s="15"/>
      <c r="H86" s="15"/>
    </row>
    <row r="87" spans="1:8" s="10" customFormat="1" x14ac:dyDescent="0.3">
      <c r="A87" s="230"/>
      <c r="B87" s="112" t="s">
        <v>8</v>
      </c>
      <c r="C87" s="105">
        <v>0</v>
      </c>
      <c r="D87" s="105">
        <v>0</v>
      </c>
      <c r="E87" s="111">
        <f>IFERROR(D87/C87*100,0)</f>
        <v>0</v>
      </c>
      <c r="F87" s="113"/>
      <c r="G87" s="19"/>
      <c r="H87" s="19"/>
    </row>
    <row r="88" spans="1:8" s="46" customFormat="1" x14ac:dyDescent="0.3">
      <c r="A88" s="230"/>
      <c r="B88" s="112" t="s">
        <v>4</v>
      </c>
      <c r="C88" s="105">
        <v>0</v>
      </c>
      <c r="D88" s="105">
        <v>0</v>
      </c>
      <c r="E88" s="111">
        <f t="shared" ref="E88:E90" si="17">IFERROR(D88/C88*100,0)</f>
        <v>0</v>
      </c>
      <c r="F88" s="119"/>
      <c r="G88" s="44"/>
      <c r="H88" s="45"/>
    </row>
    <row r="89" spans="1:8" s="8" customFormat="1" x14ac:dyDescent="0.3">
      <c r="A89" s="230"/>
      <c r="B89" s="112" t="s">
        <v>5</v>
      </c>
      <c r="C89" s="105">
        <v>936.9</v>
      </c>
      <c r="D89" s="105">
        <v>621.26020000000005</v>
      </c>
      <c r="E89" s="111">
        <f t="shared" si="17"/>
        <v>66.310193190308482</v>
      </c>
      <c r="F89" s="113"/>
      <c r="G89" s="16"/>
      <c r="H89" s="16"/>
    </row>
    <row r="90" spans="1:8" s="6" customFormat="1" x14ac:dyDescent="0.25">
      <c r="A90" s="233"/>
      <c r="B90" s="112" t="s">
        <v>7</v>
      </c>
      <c r="C90" s="105">
        <v>0</v>
      </c>
      <c r="D90" s="105">
        <v>0</v>
      </c>
      <c r="E90" s="111">
        <f t="shared" si="17"/>
        <v>0</v>
      </c>
      <c r="F90" s="170"/>
      <c r="G90" s="39"/>
      <c r="H90" s="15"/>
    </row>
    <row r="91" spans="1:8" s="6" customFormat="1" ht="165" x14ac:dyDescent="0.25">
      <c r="A91" s="230">
        <v>14</v>
      </c>
      <c r="B91" s="143" t="s">
        <v>203</v>
      </c>
      <c r="C91" s="108">
        <f>SUM(C92:C95)</f>
        <v>4042.1</v>
      </c>
      <c r="D91" s="108">
        <f>SUM(D92:D95)</f>
        <v>3855.2067999999999</v>
      </c>
      <c r="E91" s="108">
        <f>IFERROR(D91/C91*100,0)</f>
        <v>95.376334083768342</v>
      </c>
      <c r="F91" s="119" t="s">
        <v>204</v>
      </c>
      <c r="G91" s="39"/>
      <c r="H91" s="15"/>
    </row>
    <row r="92" spans="1:8" s="29" customFormat="1" x14ac:dyDescent="0.3">
      <c r="A92" s="230"/>
      <c r="B92" s="112" t="s">
        <v>8</v>
      </c>
      <c r="C92" s="105">
        <v>0</v>
      </c>
      <c r="D92" s="105">
        <v>0</v>
      </c>
      <c r="E92" s="111">
        <f>IFERROR(D92/C92*100,0)</f>
        <v>0</v>
      </c>
      <c r="F92" s="11"/>
      <c r="G92" s="30"/>
      <c r="H92" s="28"/>
    </row>
    <row r="93" spans="1:8" s="8" customFormat="1" x14ac:dyDescent="0.3">
      <c r="A93" s="230"/>
      <c r="B93" s="112" t="s">
        <v>4</v>
      </c>
      <c r="C93" s="105">
        <v>0</v>
      </c>
      <c r="D93" s="105">
        <v>0</v>
      </c>
      <c r="E93" s="111">
        <f t="shared" ref="E93:E95" si="18">IFERROR(D93/C93*100,0)</f>
        <v>0</v>
      </c>
      <c r="F93" s="22"/>
      <c r="G93" s="16"/>
      <c r="H93" s="16"/>
    </row>
    <row r="94" spans="1:8" s="6" customFormat="1" x14ac:dyDescent="0.25">
      <c r="A94" s="230"/>
      <c r="B94" s="112" t="s">
        <v>5</v>
      </c>
      <c r="C94" s="105">
        <v>4042.1</v>
      </c>
      <c r="D94" s="105">
        <v>3855.2067999999999</v>
      </c>
      <c r="E94" s="111">
        <f t="shared" si="18"/>
        <v>95.376334083768342</v>
      </c>
      <c r="F94" s="11"/>
      <c r="G94" s="15"/>
      <c r="H94" s="15"/>
    </row>
    <row r="95" spans="1:8" s="6" customFormat="1" x14ac:dyDescent="0.25">
      <c r="A95" s="233"/>
      <c r="B95" s="112" t="s">
        <v>7</v>
      </c>
      <c r="C95" s="105">
        <v>0</v>
      </c>
      <c r="D95" s="105">
        <v>0</v>
      </c>
      <c r="E95" s="111">
        <f t="shared" si="18"/>
        <v>0</v>
      </c>
      <c r="F95" s="79"/>
      <c r="G95" s="15"/>
      <c r="H95" s="15"/>
    </row>
    <row r="96" spans="1:8" s="6" customFormat="1" ht="82.5" x14ac:dyDescent="0.25">
      <c r="A96" s="230">
        <v>15</v>
      </c>
      <c r="B96" s="143" t="s">
        <v>205</v>
      </c>
      <c r="C96" s="108">
        <f>SUM(C97:C100)</f>
        <v>44052.65</v>
      </c>
      <c r="D96" s="108">
        <f>SUM(D97:D100)</f>
        <v>43852.25</v>
      </c>
      <c r="E96" s="108">
        <f>IFERROR(D96/C96*100,0)</f>
        <v>99.545089795960067</v>
      </c>
      <c r="F96" s="113" t="s">
        <v>206</v>
      </c>
      <c r="G96" s="39"/>
      <c r="H96" s="15"/>
    </row>
    <row r="97" spans="1:8" s="29" customFormat="1" x14ac:dyDescent="0.3">
      <c r="A97" s="230"/>
      <c r="B97" s="112" t="s">
        <v>8</v>
      </c>
      <c r="C97" s="105">
        <v>0</v>
      </c>
      <c r="D97" s="105">
        <v>0</v>
      </c>
      <c r="E97" s="111">
        <f>IFERROR(D97/C97*100,0)</f>
        <v>0</v>
      </c>
      <c r="F97" s="11"/>
      <c r="G97" s="30"/>
      <c r="H97" s="28"/>
    </row>
    <row r="98" spans="1:8" s="6" customFormat="1" x14ac:dyDescent="0.25">
      <c r="A98" s="230"/>
      <c r="B98" s="112" t="s">
        <v>4</v>
      </c>
      <c r="C98" s="105">
        <v>0</v>
      </c>
      <c r="D98" s="105">
        <v>0</v>
      </c>
      <c r="E98" s="111">
        <f t="shared" ref="E98:E101" si="19">IFERROR(D98/C98*100,0)</f>
        <v>0</v>
      </c>
      <c r="F98" s="22"/>
      <c r="G98" s="15"/>
      <c r="H98" s="15"/>
    </row>
    <row r="99" spans="1:8" s="6" customFormat="1" x14ac:dyDescent="0.25">
      <c r="A99" s="230"/>
      <c r="B99" s="112" t="s">
        <v>5</v>
      </c>
      <c r="C99" s="105">
        <v>44052.65</v>
      </c>
      <c r="D99" s="105">
        <v>43852.25</v>
      </c>
      <c r="E99" s="111">
        <f t="shared" si="19"/>
        <v>99.545089795960067</v>
      </c>
      <c r="F99" s="11"/>
      <c r="G99" s="15"/>
      <c r="H99" s="15"/>
    </row>
    <row r="100" spans="1:8" s="6" customFormat="1" x14ac:dyDescent="0.25">
      <c r="A100" s="233"/>
      <c r="B100" s="112" t="s">
        <v>7</v>
      </c>
      <c r="C100" s="105">
        <v>0</v>
      </c>
      <c r="D100" s="105">
        <v>0</v>
      </c>
      <c r="E100" s="111">
        <f t="shared" si="19"/>
        <v>0</v>
      </c>
      <c r="F100" s="79"/>
      <c r="G100" s="39"/>
      <c r="H100" s="15"/>
    </row>
    <row r="101" spans="1:8" s="6" customFormat="1" ht="33" x14ac:dyDescent="0.25">
      <c r="A101" s="230"/>
      <c r="B101" s="121" t="s">
        <v>207</v>
      </c>
      <c r="C101" s="125">
        <f>C102+C107+C112+C117+C122+C127+C132</f>
        <v>613302.99829999998</v>
      </c>
      <c r="D101" s="125">
        <f>D102+D107+D112+D117+D122+D127+D132</f>
        <v>604973.31839999987</v>
      </c>
      <c r="E101" s="109">
        <f t="shared" si="19"/>
        <v>98.64183284231629</v>
      </c>
      <c r="F101" s="4"/>
      <c r="G101" s="15"/>
      <c r="H101" s="15"/>
    </row>
    <row r="102" spans="1:8" s="6" customFormat="1" ht="49.5" x14ac:dyDescent="0.25">
      <c r="A102" s="230">
        <v>16</v>
      </c>
      <c r="B102" s="122" t="s">
        <v>208</v>
      </c>
      <c r="C102" s="108">
        <f>SUM(C103:C106)</f>
        <v>312413.59999999998</v>
      </c>
      <c r="D102" s="108">
        <f>SUM(D103:D106)</f>
        <v>312405.39999999997</v>
      </c>
      <c r="E102" s="108">
        <f>IFERROR(D102/C102*100,0)</f>
        <v>99.997375274315843</v>
      </c>
      <c r="F102" s="102"/>
      <c r="G102" s="15"/>
      <c r="H102" s="15"/>
    </row>
    <row r="103" spans="1:8" customFormat="1" x14ac:dyDescent="0.25">
      <c r="A103" s="230"/>
      <c r="B103" s="112" t="s">
        <v>8</v>
      </c>
      <c r="C103" s="105">
        <v>0</v>
      </c>
      <c r="D103" s="105">
        <v>0</v>
      </c>
      <c r="E103" s="111">
        <f>IFERROR(D103/C103*100,0)</f>
        <v>0</v>
      </c>
      <c r="F103" s="11"/>
    </row>
    <row r="104" spans="1:8" customFormat="1" x14ac:dyDescent="0.25">
      <c r="A104" s="230"/>
      <c r="B104" s="112" t="s">
        <v>4</v>
      </c>
      <c r="C104" s="105">
        <v>281164.79999999999</v>
      </c>
      <c r="D104" s="105">
        <v>281164.79999999999</v>
      </c>
      <c r="E104" s="111">
        <f t="shared" ref="E104:E106" si="20">IFERROR(D104/C104*100,0)</f>
        <v>100</v>
      </c>
      <c r="F104" s="22"/>
    </row>
    <row r="105" spans="1:8" customFormat="1" x14ac:dyDescent="0.25">
      <c r="A105" s="230"/>
      <c r="B105" s="112" t="s">
        <v>5</v>
      </c>
      <c r="C105" s="105">
        <v>31248.799999999999</v>
      </c>
      <c r="D105" s="105">
        <v>31240.6</v>
      </c>
      <c r="E105" s="111">
        <f t="shared" si="20"/>
        <v>99.97375899234531</v>
      </c>
      <c r="F105" s="11"/>
    </row>
    <row r="106" spans="1:8" customFormat="1" x14ac:dyDescent="0.25">
      <c r="A106" s="230"/>
      <c r="B106" s="112" t="s">
        <v>7</v>
      </c>
      <c r="C106" s="105">
        <v>0</v>
      </c>
      <c r="D106" s="105">
        <v>0</v>
      </c>
      <c r="E106" s="111">
        <f t="shared" si="20"/>
        <v>0</v>
      </c>
      <c r="F106" s="11"/>
    </row>
    <row r="107" spans="1:8" customFormat="1" ht="82.5" x14ac:dyDescent="0.25">
      <c r="A107" s="230">
        <v>17</v>
      </c>
      <c r="B107" s="122" t="s">
        <v>209</v>
      </c>
      <c r="C107" s="108">
        <f>SUM(C108:C111)</f>
        <v>4837.1028000000006</v>
      </c>
      <c r="D107" s="108">
        <f>SUM(D108:D111)</f>
        <v>4837.08</v>
      </c>
      <c r="E107" s="108">
        <f>IFERROR(D107/C107*100,0)</f>
        <v>99.999528643468139</v>
      </c>
      <c r="F107" s="171" t="s">
        <v>210</v>
      </c>
    </row>
    <row r="108" spans="1:8" customFormat="1" x14ac:dyDescent="0.25">
      <c r="A108" s="230"/>
      <c r="B108" s="112" t="s">
        <v>8</v>
      </c>
      <c r="C108" s="105">
        <v>0</v>
      </c>
      <c r="D108" s="105">
        <v>0</v>
      </c>
      <c r="E108" s="111">
        <f>IFERROR(D108/C108*100,0)</f>
        <v>0</v>
      </c>
      <c r="F108" s="11"/>
    </row>
    <row r="109" spans="1:8" customFormat="1" x14ac:dyDescent="0.25">
      <c r="A109" s="230"/>
      <c r="B109" s="112" t="s">
        <v>4</v>
      </c>
      <c r="C109" s="105">
        <v>1050</v>
      </c>
      <c r="D109" s="105">
        <v>1050</v>
      </c>
      <c r="E109" s="111">
        <f t="shared" ref="E109:E111" si="21">IFERROR(D109/C109*100,0)</f>
        <v>100</v>
      </c>
      <c r="F109" s="22"/>
    </row>
    <row r="110" spans="1:8" customFormat="1" x14ac:dyDescent="0.25">
      <c r="A110" s="230"/>
      <c r="B110" s="112" t="s">
        <v>5</v>
      </c>
      <c r="C110" s="105">
        <v>3787.1028000000001</v>
      </c>
      <c r="D110" s="105">
        <v>3787.08</v>
      </c>
      <c r="E110" s="111">
        <f t="shared" si="21"/>
        <v>99.999397956664922</v>
      </c>
      <c r="F110" s="11"/>
    </row>
    <row r="111" spans="1:8" customFormat="1" x14ac:dyDescent="0.25">
      <c r="A111" s="230"/>
      <c r="B111" s="112" t="s">
        <v>7</v>
      </c>
      <c r="C111" s="105">
        <v>0</v>
      </c>
      <c r="D111" s="105">
        <v>0</v>
      </c>
      <c r="E111" s="111">
        <f t="shared" si="21"/>
        <v>0</v>
      </c>
      <c r="F111" s="11"/>
    </row>
    <row r="112" spans="1:8" customFormat="1" ht="33" x14ac:dyDescent="0.25">
      <c r="A112" s="230">
        <v>18</v>
      </c>
      <c r="B112" s="122" t="s">
        <v>211</v>
      </c>
      <c r="C112" s="108">
        <f>SUM(C113:C116)</f>
        <v>226.5</v>
      </c>
      <c r="D112" s="108">
        <f>SUM(D113:D116)</f>
        <v>226.5</v>
      </c>
      <c r="E112" s="108">
        <f>IFERROR(D112/C112*100,0)</f>
        <v>100</v>
      </c>
      <c r="F112" s="119" t="s">
        <v>212</v>
      </c>
    </row>
    <row r="113" spans="1:6" customFormat="1" x14ac:dyDescent="0.25">
      <c r="A113" s="230"/>
      <c r="B113" s="112" t="s">
        <v>8</v>
      </c>
      <c r="C113" s="105">
        <v>0</v>
      </c>
      <c r="D113" s="105">
        <v>0</v>
      </c>
      <c r="E113" s="111">
        <f>IFERROR(D113/C113*100,0)</f>
        <v>0</v>
      </c>
      <c r="F113" s="113"/>
    </row>
    <row r="114" spans="1:6" customFormat="1" x14ac:dyDescent="0.25">
      <c r="A114" s="230"/>
      <c r="B114" s="172" t="s">
        <v>4</v>
      </c>
      <c r="C114" s="105">
        <v>158.30000000000001</v>
      </c>
      <c r="D114" s="105">
        <v>158.30000000000001</v>
      </c>
      <c r="E114" s="111">
        <f t="shared" ref="E114:E116" si="22">IFERROR(D114/C114*100,0)</f>
        <v>100</v>
      </c>
      <c r="F114" s="173"/>
    </row>
    <row r="115" spans="1:6" customFormat="1" x14ac:dyDescent="0.25">
      <c r="A115" s="230"/>
      <c r="B115" s="119" t="s">
        <v>5</v>
      </c>
      <c r="C115" s="105">
        <v>68.2</v>
      </c>
      <c r="D115" s="105">
        <v>68.2</v>
      </c>
      <c r="E115" s="111">
        <f t="shared" si="22"/>
        <v>100</v>
      </c>
      <c r="F115" s="173"/>
    </row>
    <row r="116" spans="1:6" customFormat="1" x14ac:dyDescent="0.25">
      <c r="A116" s="230"/>
      <c r="B116" s="119" t="s">
        <v>12</v>
      </c>
      <c r="C116" s="105">
        <v>0</v>
      </c>
      <c r="D116" s="105">
        <v>0</v>
      </c>
      <c r="E116" s="111">
        <f t="shared" si="22"/>
        <v>0</v>
      </c>
      <c r="F116" s="174"/>
    </row>
    <row r="117" spans="1:6" customFormat="1" ht="33" x14ac:dyDescent="0.25">
      <c r="A117" s="230">
        <v>19</v>
      </c>
      <c r="B117" s="122" t="s">
        <v>213</v>
      </c>
      <c r="C117" s="108">
        <f>SUM(C118:C121)</f>
        <v>2011.4449</v>
      </c>
      <c r="D117" s="108">
        <f>SUM(D118:D121)</f>
        <v>2011.4449</v>
      </c>
      <c r="E117" s="108">
        <f>IFERROR(D117/C117*100,0)</f>
        <v>100</v>
      </c>
      <c r="F117" s="119" t="s">
        <v>214</v>
      </c>
    </row>
    <row r="118" spans="1:6" customFormat="1" x14ac:dyDescent="0.25">
      <c r="A118" s="230"/>
      <c r="B118" s="112" t="s">
        <v>8</v>
      </c>
      <c r="C118" s="105">
        <v>0</v>
      </c>
      <c r="D118" s="105">
        <v>0</v>
      </c>
      <c r="E118" s="111">
        <f>IFERROR(D118/C118*100,0)</f>
        <v>0</v>
      </c>
      <c r="F118" s="113"/>
    </row>
    <row r="119" spans="1:6" customFormat="1" x14ac:dyDescent="0.25">
      <c r="A119" s="230"/>
      <c r="B119" s="172" t="s">
        <v>4</v>
      </c>
      <c r="C119" s="105">
        <v>1406</v>
      </c>
      <c r="D119" s="105">
        <v>1406</v>
      </c>
      <c r="E119" s="111">
        <f t="shared" ref="E119:E121" si="23">IFERROR(D119/C119*100,0)</f>
        <v>100</v>
      </c>
      <c r="F119" s="173"/>
    </row>
    <row r="120" spans="1:6" customFormat="1" x14ac:dyDescent="0.25">
      <c r="A120" s="230"/>
      <c r="B120" s="119" t="s">
        <v>5</v>
      </c>
      <c r="C120" s="105">
        <v>605.44489999999996</v>
      </c>
      <c r="D120" s="105">
        <v>605.44489999999996</v>
      </c>
      <c r="E120" s="111">
        <f t="shared" si="23"/>
        <v>100</v>
      </c>
      <c r="F120" s="173"/>
    </row>
    <row r="121" spans="1:6" customFormat="1" x14ac:dyDescent="0.25">
      <c r="A121" s="230"/>
      <c r="B121" s="119" t="s">
        <v>12</v>
      </c>
      <c r="C121" s="105">
        <v>0</v>
      </c>
      <c r="D121" s="105">
        <v>0</v>
      </c>
      <c r="E121" s="111">
        <f t="shared" si="23"/>
        <v>0</v>
      </c>
      <c r="F121" s="174"/>
    </row>
    <row r="122" spans="1:6" customFormat="1" ht="66" x14ac:dyDescent="0.25">
      <c r="A122" s="230">
        <v>20</v>
      </c>
      <c r="B122" s="122" t="s">
        <v>215</v>
      </c>
      <c r="C122" s="108">
        <f>SUM(C123:C126)</f>
        <v>54367.6351</v>
      </c>
      <c r="D122" s="108">
        <f>SUM(D123:D126)</f>
        <v>52055.9859</v>
      </c>
      <c r="E122" s="108">
        <f>IFERROR(D122/C122*100,0)</f>
        <v>95.748115223794244</v>
      </c>
      <c r="F122" s="119" t="s">
        <v>216</v>
      </c>
    </row>
    <row r="123" spans="1:6" customFormat="1" x14ac:dyDescent="0.25">
      <c r="A123" s="230"/>
      <c r="B123" s="112" t="s">
        <v>8</v>
      </c>
      <c r="C123" s="105">
        <v>0</v>
      </c>
      <c r="D123" s="105">
        <v>0</v>
      </c>
      <c r="E123" s="111">
        <f>IFERROR(D123/C123*100,0)</f>
        <v>0</v>
      </c>
      <c r="F123" s="11"/>
    </row>
    <row r="124" spans="1:6" customFormat="1" x14ac:dyDescent="0.25">
      <c r="A124" s="230"/>
      <c r="B124" s="172" t="s">
        <v>4</v>
      </c>
      <c r="C124" s="105">
        <v>0</v>
      </c>
      <c r="D124" s="105">
        <v>0</v>
      </c>
      <c r="E124" s="111">
        <f t="shared" ref="E124:E126" si="24">IFERROR(D124/C124*100,0)</f>
        <v>0</v>
      </c>
      <c r="F124" s="75"/>
    </row>
    <row r="125" spans="1:6" customFormat="1" x14ac:dyDescent="0.25">
      <c r="A125" s="230"/>
      <c r="B125" s="119" t="s">
        <v>5</v>
      </c>
      <c r="C125" s="105">
        <v>54367.6351</v>
      </c>
      <c r="D125" s="105">
        <v>52055.9859</v>
      </c>
      <c r="E125" s="111">
        <f t="shared" si="24"/>
        <v>95.748115223794244</v>
      </c>
      <c r="F125" s="75"/>
    </row>
    <row r="126" spans="1:6" customFormat="1" x14ac:dyDescent="0.25">
      <c r="A126" s="230"/>
      <c r="B126" s="119" t="s">
        <v>12</v>
      </c>
      <c r="C126" s="105">
        <v>0</v>
      </c>
      <c r="D126" s="105">
        <v>0</v>
      </c>
      <c r="E126" s="111">
        <f t="shared" si="24"/>
        <v>0</v>
      </c>
      <c r="F126" s="83"/>
    </row>
    <row r="127" spans="1:6" customFormat="1" ht="99" x14ac:dyDescent="0.25">
      <c r="A127" s="230">
        <v>21</v>
      </c>
      <c r="B127" s="122" t="s">
        <v>217</v>
      </c>
      <c r="C127" s="108">
        <f>SUM(C128:C131)</f>
        <v>238662.71549999999</v>
      </c>
      <c r="D127" s="108">
        <f>SUM(D128:D131)</f>
        <v>232653.0576</v>
      </c>
      <c r="E127" s="108">
        <f>IFERROR(D127/C127*100,0)</f>
        <v>97.481945226589033</v>
      </c>
      <c r="F127" s="119" t="s">
        <v>218</v>
      </c>
    </row>
    <row r="128" spans="1:6" customFormat="1" x14ac:dyDescent="0.25">
      <c r="A128" s="230"/>
      <c r="B128" s="112" t="s">
        <v>8</v>
      </c>
      <c r="C128" s="105">
        <v>21333</v>
      </c>
      <c r="D128" s="105">
        <v>20558.9908</v>
      </c>
      <c r="E128" s="111">
        <f>IFERROR(D128/C128*100,0)</f>
        <v>96.371775183987253</v>
      </c>
      <c r="F128" s="11"/>
    </row>
    <row r="129" spans="1:11" customFormat="1" x14ac:dyDescent="0.25">
      <c r="A129" s="230"/>
      <c r="B129" s="172" t="s">
        <v>4</v>
      </c>
      <c r="C129" s="105">
        <v>141848.4</v>
      </c>
      <c r="D129" s="105">
        <v>137836.24</v>
      </c>
      <c r="E129" s="111">
        <f t="shared" ref="E129:E131" si="25">IFERROR(D129/C129*100,0)</f>
        <v>97.171515505285925</v>
      </c>
      <c r="F129" s="75"/>
    </row>
    <row r="130" spans="1:11" customFormat="1" x14ac:dyDescent="0.25">
      <c r="A130" s="230"/>
      <c r="B130" s="119" t="s">
        <v>5</v>
      </c>
      <c r="C130" s="105">
        <v>75481.315499999997</v>
      </c>
      <c r="D130" s="105">
        <v>74257.826799999995</v>
      </c>
      <c r="E130" s="111">
        <f t="shared" si="25"/>
        <v>98.379084026430348</v>
      </c>
      <c r="F130" s="75"/>
    </row>
    <row r="131" spans="1:11" customFormat="1" x14ac:dyDescent="0.25">
      <c r="A131" s="230"/>
      <c r="B131" s="119" t="s">
        <v>12</v>
      </c>
      <c r="C131" s="105">
        <v>0</v>
      </c>
      <c r="D131" s="105">
        <v>0</v>
      </c>
      <c r="E131" s="111">
        <f t="shared" si="25"/>
        <v>0</v>
      </c>
      <c r="F131" s="83"/>
    </row>
    <row r="132" spans="1:11" customFormat="1" ht="33" x14ac:dyDescent="0.25">
      <c r="A132" s="230">
        <v>22</v>
      </c>
      <c r="B132" s="122" t="s">
        <v>219</v>
      </c>
      <c r="C132" s="108">
        <f>SUM(C133:C136)</f>
        <v>784</v>
      </c>
      <c r="D132" s="108">
        <f>SUM(D133:D136)</f>
        <v>783.85</v>
      </c>
      <c r="E132" s="108">
        <f>IFERROR(D132/C132*100,0)</f>
        <v>99.98086734693878</v>
      </c>
      <c r="F132" s="119" t="s">
        <v>220</v>
      </c>
    </row>
    <row r="133" spans="1:11" customFormat="1" x14ac:dyDescent="0.25">
      <c r="A133" s="230"/>
      <c r="B133" s="112" t="s">
        <v>8</v>
      </c>
      <c r="C133" s="111">
        <v>0</v>
      </c>
      <c r="D133" s="111">
        <v>0</v>
      </c>
      <c r="E133" s="111">
        <f>IFERROR(D133/C133*100,0)</f>
        <v>0</v>
      </c>
      <c r="F133" s="11"/>
    </row>
    <row r="134" spans="1:11" customFormat="1" x14ac:dyDescent="0.25">
      <c r="A134" s="230"/>
      <c r="B134" s="172" t="s">
        <v>4</v>
      </c>
      <c r="C134" s="111">
        <v>0</v>
      </c>
      <c r="D134" s="111">
        <v>0</v>
      </c>
      <c r="E134" s="111">
        <f t="shared" ref="E134:E136" si="26">IFERROR(D134/C134*100,0)</f>
        <v>0</v>
      </c>
      <c r="F134" s="22"/>
      <c r="G134" s="178"/>
    </row>
    <row r="135" spans="1:11" customFormat="1" x14ac:dyDescent="0.25">
      <c r="A135" s="230"/>
      <c r="B135" s="119" t="s">
        <v>5</v>
      </c>
      <c r="C135" s="111">
        <v>784</v>
      </c>
      <c r="D135" s="111">
        <v>783.85</v>
      </c>
      <c r="E135" s="111">
        <f t="shared" si="26"/>
        <v>99.98086734693878</v>
      </c>
      <c r="F135" s="22"/>
      <c r="G135" s="178"/>
    </row>
    <row r="136" spans="1:11" customFormat="1" x14ac:dyDescent="0.25">
      <c r="A136" s="230"/>
      <c r="B136" s="119" t="s">
        <v>12</v>
      </c>
      <c r="C136" s="111">
        <v>0</v>
      </c>
      <c r="D136" s="111">
        <v>0</v>
      </c>
      <c r="E136" s="111">
        <f t="shared" si="26"/>
        <v>0</v>
      </c>
      <c r="F136" s="76"/>
      <c r="G136" s="178"/>
    </row>
    <row r="137" spans="1:11" customFormat="1" x14ac:dyDescent="0.25">
      <c r="A137" s="230"/>
      <c r="B137" s="129" t="s">
        <v>6</v>
      </c>
      <c r="C137" s="116">
        <f>SUM(C138:C141)</f>
        <v>3117316.4081000001</v>
      </c>
      <c r="D137" s="116">
        <f>SUM(D138:D141)</f>
        <v>3082936.7409000001</v>
      </c>
      <c r="E137" s="116">
        <f>IFERROR(D137/C137*100,0)</f>
        <v>98.897138990746384</v>
      </c>
      <c r="F137" s="177"/>
      <c r="G137" s="181"/>
    </row>
    <row r="138" spans="1:11" customFormat="1" x14ac:dyDescent="0.25">
      <c r="A138" s="230"/>
      <c r="B138" s="119" t="s">
        <v>11</v>
      </c>
      <c r="C138" s="144">
        <f t="shared" ref="C138:D141" si="27">C51+C56+C61+C66+C71+C77+C82+C87+C92+C97+C103+C108+C113+C118+C123+C128+C133</f>
        <v>68631.200000000012</v>
      </c>
      <c r="D138" s="144">
        <f t="shared" si="27"/>
        <v>67450.460800000001</v>
      </c>
      <c r="E138" s="111">
        <f>IFERROR(D138/C138*100,0)</f>
        <v>98.279588292205275</v>
      </c>
      <c r="F138" s="68"/>
      <c r="G138" s="178"/>
    </row>
    <row r="139" spans="1:11" customFormat="1" x14ac:dyDescent="0.25">
      <c r="A139" s="230"/>
      <c r="B139" s="119" t="s">
        <v>4</v>
      </c>
      <c r="C139" s="144">
        <f t="shared" si="27"/>
        <v>2251909.0599999996</v>
      </c>
      <c r="D139" s="144">
        <f t="shared" si="27"/>
        <v>2234340.4300000002</v>
      </c>
      <c r="E139" s="111">
        <f t="shared" ref="E139:E141" si="28">IFERROR(D139/C139*100,0)</f>
        <v>99.219833948356722</v>
      </c>
      <c r="F139" s="22"/>
      <c r="G139" s="181">
        <f>SUM(D138,D139,D141)/SUM(C138:C139,C141)*100</f>
        <v>99.026550609617374</v>
      </c>
    </row>
    <row r="140" spans="1:11" customFormat="1" x14ac:dyDescent="0.25">
      <c r="A140" s="230"/>
      <c r="B140" s="119" t="s">
        <v>5</v>
      </c>
      <c r="C140" s="144">
        <f t="shared" si="27"/>
        <v>755044.73510000005</v>
      </c>
      <c r="D140" s="144">
        <f t="shared" si="27"/>
        <v>743660.5871</v>
      </c>
      <c r="E140" s="111">
        <f t="shared" si="28"/>
        <v>98.492255164392034</v>
      </c>
      <c r="F140" s="68"/>
      <c r="G140" s="181">
        <f>(C138+C139+C141)/C137*100</f>
        <v>75.779015144625674</v>
      </c>
    </row>
    <row r="141" spans="1:11" customFormat="1" x14ac:dyDescent="0.25">
      <c r="A141" s="230"/>
      <c r="B141" s="119" t="s">
        <v>7</v>
      </c>
      <c r="C141" s="144">
        <f t="shared" si="27"/>
        <v>41731.413000000008</v>
      </c>
      <c r="D141" s="144">
        <f t="shared" si="27"/>
        <v>37485.262999999999</v>
      </c>
      <c r="E141" s="111">
        <f t="shared" si="28"/>
        <v>89.825050975388706</v>
      </c>
      <c r="F141" s="68"/>
      <c r="G141" s="181">
        <f>SUM(D117,D112,D107,D102,D81,D76,D50)/SUM(C117,C112,C107,C102,C81,C76,C50)*100</f>
        <v>99.994034148359916</v>
      </c>
    </row>
    <row r="142" spans="1:11" s="3" customFormat="1" ht="20.25" customHeight="1" x14ac:dyDescent="0.25">
      <c r="A142" s="100"/>
      <c r="B142" s="248" t="s">
        <v>306</v>
      </c>
      <c r="C142" s="243"/>
      <c r="D142" s="243"/>
      <c r="E142" s="243"/>
      <c r="F142" s="243"/>
      <c r="G142" s="179"/>
      <c r="H142" s="14"/>
      <c r="K142" s="6"/>
    </row>
    <row r="143" spans="1:11" s="6" customFormat="1" ht="54.75" customHeight="1" x14ac:dyDescent="0.25">
      <c r="A143" s="230"/>
      <c r="B143" s="194" t="s">
        <v>118</v>
      </c>
      <c r="C143" s="125">
        <f>C154+C159+C164+C149+C144+C169</f>
        <v>332672.88840000005</v>
      </c>
      <c r="D143" s="125">
        <f>D154+D159+D164+D149+D144+D169</f>
        <v>307159.46269999997</v>
      </c>
      <c r="E143" s="109">
        <f>IFERROR(D143/C143*100,0)</f>
        <v>92.330776991564406</v>
      </c>
      <c r="F143" s="158"/>
      <c r="G143" s="97"/>
      <c r="H143" s="97"/>
    </row>
    <row r="144" spans="1:11" s="3" customFormat="1" ht="77.25" customHeight="1" x14ac:dyDescent="0.25">
      <c r="A144" s="100">
        <v>23</v>
      </c>
      <c r="B144" s="143" t="s">
        <v>248</v>
      </c>
      <c r="C144" s="108">
        <f>SUM(C145:C148)</f>
        <v>22635.9</v>
      </c>
      <c r="D144" s="108">
        <f>SUM(D145:D148)</f>
        <v>22635.817800000001</v>
      </c>
      <c r="E144" s="108">
        <f>IFERROR(D144/C144*100,0)</f>
        <v>99.999636860032069</v>
      </c>
      <c r="F144" s="7"/>
      <c r="G144" s="213">
        <f>(D144+D149)/D197*100</f>
        <v>6.855834999533049</v>
      </c>
      <c r="H144" s="214">
        <f>(D144+D149)/(C144+C149)*100</f>
        <v>99.999649420840456</v>
      </c>
    </row>
    <row r="145" spans="1:8" s="6" customFormat="1" x14ac:dyDescent="0.25">
      <c r="A145" s="230"/>
      <c r="B145" s="112" t="s">
        <v>8</v>
      </c>
      <c r="C145" s="111">
        <v>0</v>
      </c>
      <c r="D145" s="111">
        <v>0</v>
      </c>
      <c r="E145" s="111">
        <f>IFERROR(D145/C145*100,0)</f>
        <v>0</v>
      </c>
      <c r="F145" s="11"/>
      <c r="G145" s="15"/>
      <c r="H145" s="15"/>
    </row>
    <row r="146" spans="1:8" s="3" customFormat="1" x14ac:dyDescent="0.25">
      <c r="A146" s="100"/>
      <c r="B146" s="112" t="s">
        <v>4</v>
      </c>
      <c r="C146" s="111">
        <v>10000</v>
      </c>
      <c r="D146" s="111">
        <v>10000</v>
      </c>
      <c r="E146" s="111">
        <f t="shared" ref="E146:E148" si="29">IFERROR(D146/C146*100,0)</f>
        <v>100</v>
      </c>
      <c r="F146" s="7"/>
      <c r="G146" s="14"/>
      <c r="H146" s="14"/>
    </row>
    <row r="147" spans="1:8" s="3" customFormat="1" x14ac:dyDescent="0.25">
      <c r="A147" s="100"/>
      <c r="B147" s="172" t="s">
        <v>30</v>
      </c>
      <c r="C147" s="111">
        <v>12635.9</v>
      </c>
      <c r="D147" s="111">
        <v>12635.817800000001</v>
      </c>
      <c r="E147" s="111">
        <f t="shared" si="29"/>
        <v>99.999349472534618</v>
      </c>
      <c r="F147" s="7"/>
      <c r="G147" s="14"/>
      <c r="H147" s="14"/>
    </row>
    <row r="148" spans="1:8" s="6" customFormat="1" x14ac:dyDescent="0.25">
      <c r="A148" s="230"/>
      <c r="B148" s="119" t="s">
        <v>12</v>
      </c>
      <c r="C148" s="111">
        <v>0</v>
      </c>
      <c r="D148" s="111">
        <v>0</v>
      </c>
      <c r="E148" s="111">
        <f t="shared" si="29"/>
        <v>0</v>
      </c>
      <c r="F148" s="83"/>
      <c r="G148" s="15"/>
      <c r="H148" s="15"/>
    </row>
    <row r="149" spans="1:8" s="3" customFormat="1" ht="77.25" customHeight="1" x14ac:dyDescent="0.25">
      <c r="A149" s="100">
        <v>24</v>
      </c>
      <c r="B149" s="143" t="s">
        <v>253</v>
      </c>
      <c r="C149" s="108">
        <f>SUM(C150:C153)</f>
        <v>811.01569999999992</v>
      </c>
      <c r="D149" s="108">
        <f>SUM(D150:D153)</f>
        <v>811.01569999999992</v>
      </c>
      <c r="E149" s="108">
        <f>IFERROR(D149/C149*100,0)</f>
        <v>100</v>
      </c>
      <c r="F149" s="7"/>
      <c r="G149" s="23"/>
      <c r="H149" s="14"/>
    </row>
    <row r="150" spans="1:8" s="6" customFormat="1" x14ac:dyDescent="0.25">
      <c r="A150" s="230"/>
      <c r="B150" s="112" t="s">
        <v>8</v>
      </c>
      <c r="C150" s="111">
        <v>0</v>
      </c>
      <c r="D150" s="111">
        <v>0</v>
      </c>
      <c r="E150" s="111">
        <f>IFERROR(D150/C150*100,0)</f>
        <v>0</v>
      </c>
      <c r="F150" s="11"/>
      <c r="G150" s="15"/>
      <c r="H150" s="15"/>
    </row>
    <row r="151" spans="1:8" s="3" customFormat="1" x14ac:dyDescent="0.25">
      <c r="A151" s="100"/>
      <c r="B151" s="112" t="s">
        <v>4</v>
      </c>
      <c r="C151" s="111">
        <v>566.9</v>
      </c>
      <c r="D151" s="111">
        <v>566.9</v>
      </c>
      <c r="E151" s="111">
        <f t="shared" ref="E151:E153" si="30">IFERROR(D151/C151*100,0)</f>
        <v>100</v>
      </c>
      <c r="F151" s="7"/>
      <c r="G151" s="14"/>
      <c r="H151" s="14"/>
    </row>
    <row r="152" spans="1:8" s="3" customFormat="1" x14ac:dyDescent="0.25">
      <c r="A152" s="100"/>
      <c r="B152" s="172" t="s">
        <v>30</v>
      </c>
      <c r="C152" s="111">
        <v>244.1157</v>
      </c>
      <c r="D152" s="111">
        <v>244.1157</v>
      </c>
      <c r="E152" s="111">
        <f t="shared" si="30"/>
        <v>100</v>
      </c>
      <c r="F152" s="7"/>
      <c r="G152" s="14"/>
      <c r="H152" s="14"/>
    </row>
    <row r="153" spans="1:8" s="6" customFormat="1" x14ac:dyDescent="0.25">
      <c r="A153" s="230"/>
      <c r="B153" s="119" t="s">
        <v>12</v>
      </c>
      <c r="C153" s="111">
        <v>0</v>
      </c>
      <c r="D153" s="111">
        <v>0</v>
      </c>
      <c r="E153" s="111">
        <f t="shared" si="30"/>
        <v>0</v>
      </c>
      <c r="F153" s="83"/>
      <c r="G153" s="15"/>
      <c r="H153" s="15"/>
    </row>
    <row r="154" spans="1:8" s="3" customFormat="1" ht="142.5" customHeight="1" x14ac:dyDescent="0.25">
      <c r="A154" s="100">
        <v>25</v>
      </c>
      <c r="B154" s="143" t="s">
        <v>252</v>
      </c>
      <c r="C154" s="108">
        <f>SUM(C155:C158)</f>
        <v>220758.7127</v>
      </c>
      <c r="D154" s="108">
        <f>SUM(D155:D158)</f>
        <v>218588.85980000001</v>
      </c>
      <c r="E154" s="108">
        <f>IFERROR(D154/C154*100,0)</f>
        <v>99.017092972928893</v>
      </c>
      <c r="F154" s="158" t="s">
        <v>268</v>
      </c>
      <c r="G154" s="14"/>
      <c r="H154" s="14"/>
    </row>
    <row r="155" spans="1:8" s="6" customFormat="1" x14ac:dyDescent="0.25">
      <c r="A155" s="230"/>
      <c r="B155" s="112" t="s">
        <v>8</v>
      </c>
      <c r="C155" s="111">
        <v>0</v>
      </c>
      <c r="D155" s="111">
        <v>0</v>
      </c>
      <c r="E155" s="111">
        <f>IFERROR(D155/C155*100,0)</f>
        <v>0</v>
      </c>
      <c r="F155" s="11"/>
      <c r="G155" s="15"/>
      <c r="H155" s="15"/>
    </row>
    <row r="156" spans="1:8" s="3" customFormat="1" x14ac:dyDescent="0.25">
      <c r="A156" s="100"/>
      <c r="B156" s="112" t="s">
        <v>4</v>
      </c>
      <c r="C156" s="111">
        <v>1494.5</v>
      </c>
      <c r="D156" s="111">
        <v>1494.4998000000001</v>
      </c>
      <c r="E156" s="111">
        <f t="shared" ref="E156:E158" si="31">IFERROR(D156/C156*100,0)</f>
        <v>99.999986617597855</v>
      </c>
      <c r="F156" s="7"/>
      <c r="G156" s="14"/>
      <c r="H156" s="14"/>
    </row>
    <row r="157" spans="1:8" s="3" customFormat="1" x14ac:dyDescent="0.25">
      <c r="A157" s="100"/>
      <c r="B157" s="119" t="s">
        <v>5</v>
      </c>
      <c r="C157" s="111">
        <v>207924.26269999999</v>
      </c>
      <c r="D157" s="111">
        <v>205754.41</v>
      </c>
      <c r="E157" s="111">
        <f t="shared" si="31"/>
        <v>98.956421597064534</v>
      </c>
      <c r="F157" s="7"/>
      <c r="G157" s="14"/>
      <c r="H157" s="14"/>
    </row>
    <row r="158" spans="1:8" s="6" customFormat="1" x14ac:dyDescent="0.25">
      <c r="A158" s="230"/>
      <c r="B158" s="119" t="s">
        <v>12</v>
      </c>
      <c r="C158" s="111">
        <v>11339.95</v>
      </c>
      <c r="D158" s="111">
        <v>11339.95</v>
      </c>
      <c r="E158" s="111">
        <f t="shared" si="31"/>
        <v>100</v>
      </c>
      <c r="F158" s="83"/>
      <c r="G158" s="15"/>
      <c r="H158" s="15"/>
    </row>
    <row r="159" spans="1:8" s="3" customFormat="1" ht="90.75" customHeight="1" x14ac:dyDescent="0.25">
      <c r="A159" s="100">
        <v>26</v>
      </c>
      <c r="B159" s="143" t="s">
        <v>251</v>
      </c>
      <c r="C159" s="108">
        <f>SUM(C160:C163)</f>
        <v>80862.36</v>
      </c>
      <c r="D159" s="108">
        <f>SUM(D160:D163)</f>
        <v>57668.88</v>
      </c>
      <c r="E159" s="108">
        <f>IFERROR(D159/C159*100,0)</f>
        <v>71.317334789635126</v>
      </c>
      <c r="F159" s="158" t="s">
        <v>266</v>
      </c>
      <c r="G159" s="23"/>
      <c r="H159" s="14"/>
    </row>
    <row r="160" spans="1:8" s="6" customFormat="1" x14ac:dyDescent="0.25">
      <c r="A160" s="230"/>
      <c r="B160" s="112" t="s">
        <v>8</v>
      </c>
      <c r="C160" s="111">
        <v>0</v>
      </c>
      <c r="D160" s="111">
        <v>0</v>
      </c>
      <c r="E160" s="111">
        <f>IFERROR(D160/C160*100,0)</f>
        <v>0</v>
      </c>
      <c r="F160" s="11"/>
      <c r="G160" s="15"/>
      <c r="H160" s="15"/>
    </row>
    <row r="161" spans="1:8" s="3" customFormat="1" x14ac:dyDescent="0.25">
      <c r="A161" s="100"/>
      <c r="B161" s="112" t="s">
        <v>4</v>
      </c>
      <c r="C161" s="111">
        <v>0</v>
      </c>
      <c r="D161" s="111">
        <v>0</v>
      </c>
      <c r="E161" s="111">
        <f t="shared" ref="E161:E163" si="32">IFERROR(D161/C161*100,0)</f>
        <v>0</v>
      </c>
      <c r="F161" s="7"/>
      <c r="G161" s="14"/>
      <c r="H161" s="14"/>
    </row>
    <row r="162" spans="1:8" s="3" customFormat="1" x14ac:dyDescent="0.25">
      <c r="A162" s="100"/>
      <c r="B162" s="172" t="s">
        <v>30</v>
      </c>
      <c r="C162" s="111">
        <v>80862.36</v>
      </c>
      <c r="D162" s="111">
        <v>57668.88</v>
      </c>
      <c r="E162" s="111">
        <f t="shared" si="32"/>
        <v>71.317334789635126</v>
      </c>
      <c r="F162" s="7"/>
      <c r="G162" s="14"/>
      <c r="H162" s="14"/>
    </row>
    <row r="163" spans="1:8" s="6" customFormat="1" x14ac:dyDescent="0.25">
      <c r="A163" s="230"/>
      <c r="B163" s="119" t="s">
        <v>12</v>
      </c>
      <c r="C163" s="111">
        <v>0</v>
      </c>
      <c r="D163" s="111">
        <v>0</v>
      </c>
      <c r="E163" s="111">
        <f t="shared" si="32"/>
        <v>0</v>
      </c>
      <c r="F163" s="83"/>
      <c r="G163" s="15"/>
      <c r="H163" s="15"/>
    </row>
    <row r="164" spans="1:8" s="3" customFormat="1" ht="87.75" customHeight="1" x14ac:dyDescent="0.25">
      <c r="A164" s="100">
        <v>27</v>
      </c>
      <c r="B164" s="143" t="s">
        <v>250</v>
      </c>
      <c r="C164" s="108">
        <f>SUM(C165:C168)</f>
        <v>345.5</v>
      </c>
      <c r="D164" s="108">
        <f>SUM(D165:D168)</f>
        <v>195.5</v>
      </c>
      <c r="E164" s="108">
        <f>IFERROR(D164/C164*100,0)</f>
        <v>56.584659913169318</v>
      </c>
      <c r="F164" s="210" t="s">
        <v>267</v>
      </c>
      <c r="G164" s="14"/>
      <c r="H164" s="14"/>
    </row>
    <row r="165" spans="1:8" s="6" customFormat="1" x14ac:dyDescent="0.25">
      <c r="A165" s="230"/>
      <c r="B165" s="112" t="s">
        <v>8</v>
      </c>
      <c r="C165" s="111">
        <v>0</v>
      </c>
      <c r="D165" s="111">
        <v>0</v>
      </c>
      <c r="E165" s="111">
        <f>IFERROR(D165/C165*100,0)</f>
        <v>0</v>
      </c>
      <c r="F165" s="11"/>
      <c r="G165" s="15"/>
      <c r="H165" s="15"/>
    </row>
    <row r="166" spans="1:8" s="3" customFormat="1" x14ac:dyDescent="0.25">
      <c r="A166" s="100"/>
      <c r="B166" s="112" t="s">
        <v>4</v>
      </c>
      <c r="C166" s="111">
        <v>0</v>
      </c>
      <c r="D166" s="111">
        <v>0</v>
      </c>
      <c r="E166" s="111">
        <f t="shared" ref="E166:E168" si="33">IFERROR(D166/C166*100,0)</f>
        <v>0</v>
      </c>
      <c r="F166" s="7"/>
      <c r="G166" s="14"/>
      <c r="H166" s="14"/>
    </row>
    <row r="167" spans="1:8" s="3" customFormat="1" x14ac:dyDescent="0.25">
      <c r="A167" s="100"/>
      <c r="B167" s="172" t="s">
        <v>5</v>
      </c>
      <c r="C167" s="111">
        <v>345.5</v>
      </c>
      <c r="D167" s="111">
        <v>195.5</v>
      </c>
      <c r="E167" s="111">
        <f t="shared" si="33"/>
        <v>56.584659913169318</v>
      </c>
      <c r="F167" s="88" t="s">
        <v>31</v>
      </c>
      <c r="G167" s="14"/>
      <c r="H167" s="14"/>
    </row>
    <row r="168" spans="1:8" s="6" customFormat="1" x14ac:dyDescent="0.25">
      <c r="A168" s="230"/>
      <c r="B168" s="119" t="s">
        <v>12</v>
      </c>
      <c r="C168" s="111">
        <v>0</v>
      </c>
      <c r="D168" s="111">
        <v>0</v>
      </c>
      <c r="E168" s="111">
        <f t="shared" si="33"/>
        <v>0</v>
      </c>
      <c r="F168" s="83"/>
      <c r="G168" s="15"/>
      <c r="H168" s="15"/>
    </row>
    <row r="169" spans="1:8" s="3" customFormat="1" ht="69.75" customHeight="1" x14ac:dyDescent="0.25">
      <c r="A169" s="100">
        <v>28</v>
      </c>
      <c r="B169" s="143" t="s">
        <v>249</v>
      </c>
      <c r="C169" s="108">
        <f>SUM(C170:C173)</f>
        <v>7259.4</v>
      </c>
      <c r="D169" s="108">
        <f>SUM(D170:D173)</f>
        <v>7259.3894</v>
      </c>
      <c r="E169" s="108">
        <f>IFERROR(D169/C169*100,0)</f>
        <v>99.999853982422792</v>
      </c>
      <c r="F169" s="62"/>
      <c r="G169" s="14"/>
      <c r="H169" s="14"/>
    </row>
    <row r="170" spans="1:8" s="6" customFormat="1" x14ac:dyDescent="0.25">
      <c r="A170" s="230"/>
      <c r="B170" s="112" t="s">
        <v>8</v>
      </c>
      <c r="C170" s="111">
        <v>0</v>
      </c>
      <c r="D170" s="111">
        <v>0</v>
      </c>
      <c r="E170" s="111">
        <f>IFERROR(D170/C170*100,0)</f>
        <v>0</v>
      </c>
      <c r="F170" s="11"/>
      <c r="G170" s="15"/>
      <c r="H170" s="15"/>
    </row>
    <row r="171" spans="1:8" s="3" customFormat="1" x14ac:dyDescent="0.25">
      <c r="A171" s="100"/>
      <c r="B171" s="112" t="s">
        <v>4</v>
      </c>
      <c r="C171" s="111">
        <v>0</v>
      </c>
      <c r="D171" s="111">
        <v>0</v>
      </c>
      <c r="E171" s="111">
        <f t="shared" ref="E171:E173" si="34">IFERROR(D171/C171*100,0)</f>
        <v>0</v>
      </c>
      <c r="F171" s="7"/>
      <c r="G171" s="14"/>
      <c r="H171" s="14"/>
    </row>
    <row r="172" spans="1:8" s="3" customFormat="1" x14ac:dyDescent="0.25">
      <c r="A172" s="100"/>
      <c r="B172" s="110" t="s">
        <v>5</v>
      </c>
      <c r="C172" s="111">
        <v>7259.4</v>
      </c>
      <c r="D172" s="111">
        <v>7259.3894</v>
      </c>
      <c r="E172" s="111">
        <f t="shared" si="34"/>
        <v>99.999853982422792</v>
      </c>
      <c r="F172" s="22"/>
      <c r="G172" s="14"/>
      <c r="H172" s="14"/>
    </row>
    <row r="173" spans="1:8" s="6" customFormat="1" x14ac:dyDescent="0.25">
      <c r="A173" s="230"/>
      <c r="B173" s="119" t="s">
        <v>12</v>
      </c>
      <c r="C173" s="111">
        <v>0</v>
      </c>
      <c r="D173" s="111">
        <v>0</v>
      </c>
      <c r="E173" s="111">
        <f t="shared" si="34"/>
        <v>0</v>
      </c>
      <c r="F173" s="83"/>
      <c r="G173" s="15"/>
      <c r="H173" s="15"/>
    </row>
    <row r="174" spans="1:8" s="6" customFormat="1" ht="49.5" x14ac:dyDescent="0.25">
      <c r="A174" s="230"/>
      <c r="B174" s="193" t="s">
        <v>24</v>
      </c>
      <c r="C174" s="125">
        <f>C175+C180</f>
        <v>26047.4866</v>
      </c>
      <c r="D174" s="125">
        <f>D175+D180</f>
        <v>25967.731199999998</v>
      </c>
      <c r="E174" s="125">
        <f t="shared" ref="E174" si="35">E175</f>
        <v>100</v>
      </c>
      <c r="F174" s="119"/>
      <c r="G174" s="15"/>
      <c r="H174" s="15"/>
    </row>
    <row r="175" spans="1:8" s="3" customFormat="1" ht="69.75" customHeight="1" x14ac:dyDescent="0.25">
      <c r="A175" s="100">
        <v>29</v>
      </c>
      <c r="B175" s="143" t="s">
        <v>114</v>
      </c>
      <c r="C175" s="108">
        <f>SUM(C176:C179)</f>
        <v>5403.96</v>
      </c>
      <c r="D175" s="108">
        <f>SUM(D176:D179)</f>
        <v>5403.96</v>
      </c>
      <c r="E175" s="108">
        <f>IFERROR(D175/C175*100,0)</f>
        <v>100</v>
      </c>
      <c r="F175" s="22"/>
      <c r="G175" s="14"/>
      <c r="H175" s="14"/>
    </row>
    <row r="176" spans="1:8" s="6" customFormat="1" x14ac:dyDescent="0.25">
      <c r="A176" s="230"/>
      <c r="B176" s="112" t="s">
        <v>8</v>
      </c>
      <c r="C176" s="111">
        <v>0</v>
      </c>
      <c r="D176" s="111">
        <v>0</v>
      </c>
      <c r="E176" s="111">
        <f>IFERROR(D176/C176*100,0)</f>
        <v>0</v>
      </c>
      <c r="F176" s="11"/>
      <c r="G176" s="15"/>
      <c r="H176" s="15"/>
    </row>
    <row r="177" spans="1:8" s="3" customFormat="1" x14ac:dyDescent="0.25">
      <c r="A177" s="100"/>
      <c r="B177" s="112" t="s">
        <v>4</v>
      </c>
      <c r="C177" s="111">
        <v>0</v>
      </c>
      <c r="D177" s="111">
        <v>0</v>
      </c>
      <c r="E177" s="111">
        <f t="shared" ref="E177:E179" si="36">IFERROR(D177/C177*100,0)</f>
        <v>0</v>
      </c>
      <c r="F177" s="7"/>
      <c r="G177" s="14"/>
      <c r="H177" s="14"/>
    </row>
    <row r="178" spans="1:8" s="3" customFormat="1" x14ac:dyDescent="0.25">
      <c r="A178" s="100"/>
      <c r="B178" s="110" t="s">
        <v>5</v>
      </c>
      <c r="C178" s="111">
        <v>5403.96</v>
      </c>
      <c r="D178" s="111">
        <v>5403.96</v>
      </c>
      <c r="E178" s="111">
        <f t="shared" si="36"/>
        <v>100</v>
      </c>
      <c r="F178" s="22"/>
      <c r="G178" s="14"/>
      <c r="H178" s="14"/>
    </row>
    <row r="179" spans="1:8" s="6" customFormat="1" x14ac:dyDescent="0.25">
      <c r="A179" s="230"/>
      <c r="B179" s="119" t="s">
        <v>12</v>
      </c>
      <c r="C179" s="111">
        <v>0</v>
      </c>
      <c r="D179" s="111">
        <v>0</v>
      </c>
      <c r="E179" s="111">
        <f t="shared" si="36"/>
        <v>0</v>
      </c>
      <c r="F179" s="83"/>
      <c r="G179" s="15"/>
      <c r="H179" s="15"/>
    </row>
    <row r="180" spans="1:8" s="3" customFormat="1" ht="53.25" customHeight="1" x14ac:dyDescent="0.25">
      <c r="A180" s="100">
        <v>30</v>
      </c>
      <c r="B180" s="143" t="s">
        <v>115</v>
      </c>
      <c r="C180" s="108">
        <f>SUM(C181:C184)</f>
        <v>20643.526600000001</v>
      </c>
      <c r="D180" s="108">
        <f>SUM(D181:D184)</f>
        <v>20563.771199999999</v>
      </c>
      <c r="E180" s="108">
        <f>IFERROR(D180/C180*100,0)</f>
        <v>99.613654190268036</v>
      </c>
      <c r="F180" s="119" t="s">
        <v>319</v>
      </c>
      <c r="G180" s="14"/>
      <c r="H180" s="14"/>
    </row>
    <row r="181" spans="1:8" s="6" customFormat="1" x14ac:dyDescent="0.25">
      <c r="A181" s="230"/>
      <c r="B181" s="112" t="s">
        <v>8</v>
      </c>
      <c r="C181" s="111">
        <v>0</v>
      </c>
      <c r="D181" s="111">
        <v>0</v>
      </c>
      <c r="E181" s="111">
        <f>IFERROR(D181/C181*100,0)</f>
        <v>0</v>
      </c>
      <c r="F181" s="11"/>
      <c r="G181" s="15"/>
      <c r="H181" s="15"/>
    </row>
    <row r="182" spans="1:8" s="6" customFormat="1" x14ac:dyDescent="0.3">
      <c r="A182" s="230"/>
      <c r="B182" s="119" t="s">
        <v>4</v>
      </c>
      <c r="C182" s="111">
        <v>5303.1</v>
      </c>
      <c r="D182" s="111">
        <v>5298.7547999999997</v>
      </c>
      <c r="E182" s="111">
        <f t="shared" ref="E182:E184" si="37">IFERROR(D182/C182*100,0)</f>
        <v>99.918063019743158</v>
      </c>
      <c r="F182" s="22"/>
      <c r="G182" s="24"/>
      <c r="H182" s="15"/>
    </row>
    <row r="183" spans="1:8" s="3" customFormat="1" x14ac:dyDescent="0.25">
      <c r="A183" s="100"/>
      <c r="B183" s="110" t="s">
        <v>5</v>
      </c>
      <c r="C183" s="111">
        <v>15340.426600000001</v>
      </c>
      <c r="D183" s="111">
        <v>15265.0164</v>
      </c>
      <c r="E183" s="111">
        <f t="shared" si="37"/>
        <v>99.508421754059952</v>
      </c>
      <c r="F183" s="22"/>
      <c r="G183" s="14"/>
      <c r="H183" s="14"/>
    </row>
    <row r="184" spans="1:8" s="6" customFormat="1" x14ac:dyDescent="0.25">
      <c r="A184" s="230"/>
      <c r="B184" s="119" t="s">
        <v>12</v>
      </c>
      <c r="C184" s="111">
        <v>0</v>
      </c>
      <c r="D184" s="111">
        <v>0</v>
      </c>
      <c r="E184" s="111">
        <f t="shared" si="37"/>
        <v>0</v>
      </c>
      <c r="F184" s="83"/>
      <c r="G184" s="15"/>
      <c r="H184" s="15"/>
    </row>
    <row r="185" spans="1:8" s="3" customFormat="1" ht="53.25" customHeight="1" x14ac:dyDescent="0.25">
      <c r="A185" s="100"/>
      <c r="B185" s="143" t="s">
        <v>138</v>
      </c>
      <c r="C185" s="125">
        <f>C186</f>
        <v>8183.7397000000001</v>
      </c>
      <c r="D185" s="125">
        <f>D186</f>
        <v>8182.0887000000002</v>
      </c>
      <c r="E185" s="125">
        <f t="shared" ref="E185:E191" si="38">E186</f>
        <v>99.979825849055288</v>
      </c>
      <c r="F185" s="192"/>
      <c r="G185" s="14"/>
      <c r="H185" s="14"/>
    </row>
    <row r="186" spans="1:8" s="3" customFormat="1" ht="66" x14ac:dyDescent="0.25">
      <c r="A186" s="100">
        <v>31</v>
      </c>
      <c r="B186" s="143" t="s">
        <v>116</v>
      </c>
      <c r="C186" s="108">
        <f>SUM(C187:C190)</f>
        <v>8183.7397000000001</v>
      </c>
      <c r="D186" s="108">
        <f>SUM(D187:D190)</f>
        <v>8182.0887000000002</v>
      </c>
      <c r="E186" s="108">
        <f>IFERROR(D186/C186*100,0)</f>
        <v>99.979825849055288</v>
      </c>
      <c r="F186" s="22"/>
      <c r="G186" s="14"/>
      <c r="H186" s="14"/>
    </row>
    <row r="187" spans="1:8" s="6" customFormat="1" x14ac:dyDescent="0.25">
      <c r="A187" s="230"/>
      <c r="B187" s="112" t="s">
        <v>8</v>
      </c>
      <c r="C187" s="111">
        <v>0</v>
      </c>
      <c r="D187" s="111">
        <v>0</v>
      </c>
      <c r="E187" s="111">
        <f>IFERROR(D187/C187*100,0)</f>
        <v>0</v>
      </c>
      <c r="F187" s="11"/>
      <c r="G187" s="15"/>
      <c r="H187" s="15"/>
    </row>
    <row r="188" spans="1:8" s="3" customFormat="1" x14ac:dyDescent="0.25">
      <c r="A188" s="100"/>
      <c r="B188" s="112" t="s">
        <v>4</v>
      </c>
      <c r="C188" s="111">
        <v>0</v>
      </c>
      <c r="D188" s="111">
        <v>0</v>
      </c>
      <c r="E188" s="111">
        <f t="shared" ref="E188:E190" si="39">IFERROR(D188/C188*100,0)</f>
        <v>0</v>
      </c>
      <c r="F188" s="7"/>
      <c r="G188" s="14"/>
      <c r="H188" s="14"/>
    </row>
    <row r="189" spans="1:8" s="3" customFormat="1" x14ac:dyDescent="0.25">
      <c r="A189" s="100"/>
      <c r="B189" s="110" t="s">
        <v>5</v>
      </c>
      <c r="C189" s="111">
        <v>8183.7397000000001</v>
      </c>
      <c r="D189" s="111">
        <v>8182.0887000000002</v>
      </c>
      <c r="E189" s="111">
        <f t="shared" si="39"/>
        <v>99.979825849055288</v>
      </c>
      <c r="F189" s="22"/>
      <c r="G189" s="14"/>
      <c r="H189" s="14"/>
    </row>
    <row r="190" spans="1:8" s="6" customFormat="1" x14ac:dyDescent="0.25">
      <c r="A190" s="230"/>
      <c r="B190" s="119" t="s">
        <v>12</v>
      </c>
      <c r="C190" s="111">
        <v>0</v>
      </c>
      <c r="D190" s="111">
        <v>0</v>
      </c>
      <c r="E190" s="111">
        <f t="shared" si="39"/>
        <v>0</v>
      </c>
      <c r="F190" s="83"/>
      <c r="G190" s="15"/>
      <c r="H190" s="15"/>
    </row>
    <row r="191" spans="1:8" s="3" customFormat="1" ht="43.5" customHeight="1" x14ac:dyDescent="0.25">
      <c r="A191" s="100"/>
      <c r="B191" s="143" t="s">
        <v>119</v>
      </c>
      <c r="C191" s="125">
        <f>C192</f>
        <v>688.94</v>
      </c>
      <c r="D191" s="125">
        <f>D192</f>
        <v>688.93499999999995</v>
      </c>
      <c r="E191" s="125">
        <f t="shared" si="38"/>
        <v>99.999274247394538</v>
      </c>
      <c r="F191" s="192"/>
      <c r="G191" s="14"/>
      <c r="H191" s="14"/>
    </row>
    <row r="192" spans="1:8" s="3" customFormat="1" ht="49.5" x14ac:dyDescent="0.25">
      <c r="A192" s="100">
        <v>32</v>
      </c>
      <c r="B192" s="143" t="s">
        <v>117</v>
      </c>
      <c r="C192" s="108">
        <f>SUM(C193:C196)</f>
        <v>688.94</v>
      </c>
      <c r="D192" s="108">
        <f>SUM(D193:D196)</f>
        <v>688.93499999999995</v>
      </c>
      <c r="E192" s="108">
        <f>IFERROR(D192/C192*100,0)</f>
        <v>99.999274247394538</v>
      </c>
      <c r="F192" s="22"/>
      <c r="G192" s="14"/>
      <c r="H192" s="14"/>
    </row>
    <row r="193" spans="1:11" s="6" customFormat="1" x14ac:dyDescent="0.25">
      <c r="A193" s="230"/>
      <c r="B193" s="112" t="s">
        <v>8</v>
      </c>
      <c r="C193" s="111">
        <v>0</v>
      </c>
      <c r="D193" s="111">
        <v>0</v>
      </c>
      <c r="E193" s="111">
        <f>IFERROR(D193/C193*100,0)</f>
        <v>0</v>
      </c>
      <c r="F193" s="11"/>
      <c r="G193" s="15"/>
      <c r="H193" s="15"/>
    </row>
    <row r="194" spans="1:11" s="3" customFormat="1" x14ac:dyDescent="0.25">
      <c r="A194" s="100"/>
      <c r="B194" s="112" t="s">
        <v>4</v>
      </c>
      <c r="C194" s="111">
        <v>0</v>
      </c>
      <c r="D194" s="111">
        <v>0</v>
      </c>
      <c r="E194" s="111">
        <f t="shared" ref="E194:E196" si="40">IFERROR(D194/C194*100,0)</f>
        <v>0</v>
      </c>
      <c r="F194" s="7"/>
      <c r="G194" s="14"/>
      <c r="H194" s="14"/>
    </row>
    <row r="195" spans="1:11" s="3" customFormat="1" x14ac:dyDescent="0.25">
      <c r="A195" s="100"/>
      <c r="B195" s="110" t="s">
        <v>5</v>
      </c>
      <c r="C195" s="111">
        <v>688.94</v>
      </c>
      <c r="D195" s="111">
        <v>688.93499999999995</v>
      </c>
      <c r="E195" s="111">
        <f t="shared" si="40"/>
        <v>99.999274247394538</v>
      </c>
      <c r="F195" s="22"/>
      <c r="G195" s="14"/>
      <c r="H195" s="14"/>
    </row>
    <row r="196" spans="1:11" s="6" customFormat="1" x14ac:dyDescent="0.25">
      <c r="A196" s="230"/>
      <c r="B196" s="119" t="s">
        <v>12</v>
      </c>
      <c r="C196" s="111">
        <v>0</v>
      </c>
      <c r="D196" s="111">
        <v>0</v>
      </c>
      <c r="E196" s="111">
        <f t="shared" si="40"/>
        <v>0</v>
      </c>
      <c r="F196" s="83"/>
      <c r="G196" s="15"/>
      <c r="H196" s="15"/>
    </row>
    <row r="197" spans="1:11" s="6" customFormat="1" x14ac:dyDescent="0.25">
      <c r="A197" s="230"/>
      <c r="B197" s="129" t="s">
        <v>6</v>
      </c>
      <c r="C197" s="116">
        <f>SUM(C198:C201)</f>
        <v>367593.0547000001</v>
      </c>
      <c r="D197" s="116">
        <f>SUM(D198:D201)</f>
        <v>341998.21760000009</v>
      </c>
      <c r="E197" s="116">
        <f>IFERROR(D197/C197*100,0)</f>
        <v>93.037181531928439</v>
      </c>
      <c r="F197" s="130"/>
      <c r="G197" s="15"/>
      <c r="H197" s="15"/>
    </row>
    <row r="198" spans="1:11" s="6" customFormat="1" x14ac:dyDescent="0.25">
      <c r="A198" s="230"/>
      <c r="B198" s="112" t="s">
        <v>8</v>
      </c>
      <c r="C198" s="111">
        <f>C155+C160+C165+C176+C181+C187+C193+C170+C150+C145</f>
        <v>0</v>
      </c>
      <c r="D198" s="111">
        <f>D155+D160+D165+D176+D181+D187+D193+D170+D150+D145</f>
        <v>0</v>
      </c>
      <c r="E198" s="111">
        <f>IFERROR(D198/C198*100,0)</f>
        <v>0</v>
      </c>
      <c r="F198" s="113"/>
      <c r="G198" s="15"/>
      <c r="H198" s="15"/>
    </row>
    <row r="199" spans="1:11" s="6" customFormat="1" x14ac:dyDescent="0.25">
      <c r="A199" s="230"/>
      <c r="B199" s="119" t="s">
        <v>4</v>
      </c>
      <c r="C199" s="111">
        <f t="shared" ref="C199:D201" si="41">C156+C161+C166+C177+C182+C188+C194+C171+C151+C146</f>
        <v>17364.5</v>
      </c>
      <c r="D199" s="111">
        <f t="shared" si="41"/>
        <v>17360.154600000002</v>
      </c>
      <c r="E199" s="111">
        <f t="shared" ref="E199:E201" si="42">IFERROR(D199/C199*100,0)</f>
        <v>99.974975380805674</v>
      </c>
      <c r="F199" s="119"/>
      <c r="G199" s="39"/>
      <c r="H199" s="15"/>
    </row>
    <row r="200" spans="1:11" s="6" customFormat="1" x14ac:dyDescent="0.3">
      <c r="A200" s="230"/>
      <c r="B200" s="119" t="s">
        <v>5</v>
      </c>
      <c r="C200" s="111">
        <f t="shared" si="41"/>
        <v>338888.60470000008</v>
      </c>
      <c r="D200" s="111">
        <f t="shared" si="41"/>
        <v>313298.11300000007</v>
      </c>
      <c r="E200" s="111">
        <f t="shared" si="42"/>
        <v>92.448701034768078</v>
      </c>
      <c r="F200" s="119"/>
      <c r="G200" s="217">
        <f>(D198+D199+D201)/(C201+C199+C198)*100</f>
        <v>99.984861580695679</v>
      </c>
      <c r="H200" s="15"/>
    </row>
    <row r="201" spans="1:11" s="6" customFormat="1" x14ac:dyDescent="0.25">
      <c r="A201" s="230"/>
      <c r="B201" s="119" t="s">
        <v>12</v>
      </c>
      <c r="C201" s="111">
        <f t="shared" si="41"/>
        <v>11339.95</v>
      </c>
      <c r="D201" s="111">
        <f t="shared" si="41"/>
        <v>11339.95</v>
      </c>
      <c r="E201" s="111">
        <f t="shared" si="42"/>
        <v>100</v>
      </c>
      <c r="F201" s="174"/>
      <c r="G201" s="215">
        <f>(C201+C199+C198)/C197*100</f>
        <v>7.8087574378754967</v>
      </c>
      <c r="H201" s="15"/>
    </row>
    <row r="202" spans="1:11" ht="24" customHeight="1" x14ac:dyDescent="0.3">
      <c r="B202" s="248" t="s">
        <v>307</v>
      </c>
      <c r="C202" s="248"/>
      <c r="D202" s="248"/>
      <c r="E202" s="248"/>
      <c r="F202" s="248"/>
      <c r="G202" s="20"/>
      <c r="H202" s="13"/>
      <c r="I202" s="8"/>
      <c r="J202" s="8"/>
      <c r="K202" s="8"/>
    </row>
    <row r="203" spans="1:11" s="29" customFormat="1" ht="159" customHeight="1" x14ac:dyDescent="0.3">
      <c r="A203" s="230">
        <v>33</v>
      </c>
      <c r="B203" s="122" t="s">
        <v>172</v>
      </c>
      <c r="C203" s="108">
        <f>SUM(C204:C207)</f>
        <v>37675.0452</v>
      </c>
      <c r="D203" s="108">
        <f>SUM(D204:D207)</f>
        <v>37674.922999999995</v>
      </c>
      <c r="E203" s="108">
        <f>IFERROR(D203/C203*100,0)</f>
        <v>99.999675647369884</v>
      </c>
      <c r="F203" s="161" t="s">
        <v>177</v>
      </c>
      <c r="G203" s="163">
        <f>(D203+D208)/D223*100</f>
        <v>37.195807386664683</v>
      </c>
      <c r="H203" s="162">
        <f>3/4*100</f>
        <v>75</v>
      </c>
      <c r="I203" s="96"/>
    </row>
    <row r="204" spans="1:11" s="8" customFormat="1" x14ac:dyDescent="0.3">
      <c r="A204" s="230"/>
      <c r="B204" s="119" t="s">
        <v>8</v>
      </c>
      <c r="C204" s="111">
        <v>5217.2</v>
      </c>
      <c r="D204" s="111">
        <v>5217.2</v>
      </c>
      <c r="E204" s="111">
        <f>IFERROR(D204/C204*100,0)</f>
        <v>100</v>
      </c>
      <c r="F204" s="57"/>
      <c r="G204" s="63"/>
      <c r="H204" s="16"/>
    </row>
    <row r="205" spans="1:11" s="8" customFormat="1" x14ac:dyDescent="0.3">
      <c r="A205" s="230"/>
      <c r="B205" s="119" t="s">
        <v>4</v>
      </c>
      <c r="C205" s="111">
        <v>8160.25</v>
      </c>
      <c r="D205" s="111">
        <v>8160.24</v>
      </c>
      <c r="E205" s="111">
        <f t="shared" ref="E205:E207" si="43">IFERROR(D205/C205*100,0)</f>
        <v>99.999877454734843</v>
      </c>
      <c r="F205" s="57"/>
      <c r="G205" s="16"/>
      <c r="H205" s="16"/>
    </row>
    <row r="206" spans="1:11" s="8" customFormat="1" x14ac:dyDescent="0.3">
      <c r="A206" s="230"/>
      <c r="B206" s="119" t="s">
        <v>5</v>
      </c>
      <c r="C206" s="105">
        <v>24297.5952</v>
      </c>
      <c r="D206" s="105">
        <v>24297.483</v>
      </c>
      <c r="E206" s="111">
        <f t="shared" si="43"/>
        <v>99.999538225906406</v>
      </c>
      <c r="F206" s="57"/>
      <c r="G206" s="16"/>
      <c r="H206" s="16"/>
    </row>
    <row r="207" spans="1:11" x14ac:dyDescent="0.25">
      <c r="A207" s="230"/>
      <c r="B207" s="119" t="s">
        <v>12</v>
      </c>
      <c r="C207" s="111">
        <v>0</v>
      </c>
      <c r="D207" s="111">
        <v>0</v>
      </c>
      <c r="E207" s="111">
        <f t="shared" si="43"/>
        <v>0</v>
      </c>
      <c r="F207" s="22"/>
      <c r="G207" s="2"/>
    </row>
    <row r="208" spans="1:11" s="29" customFormat="1" ht="86.25" customHeight="1" x14ac:dyDescent="0.3">
      <c r="A208" s="230">
        <v>34</v>
      </c>
      <c r="B208" s="159" t="s">
        <v>173</v>
      </c>
      <c r="C208" s="108">
        <f>SUM(C209:C212)</f>
        <v>1056</v>
      </c>
      <c r="D208" s="108">
        <f>SUM(D209:D212)</f>
        <v>1050.7166999999999</v>
      </c>
      <c r="E208" s="105">
        <f>IFERROR(D208/C208*100,0)</f>
        <v>99.499687499999993</v>
      </c>
      <c r="F208" s="160" t="s">
        <v>176</v>
      </c>
      <c r="G208" s="164">
        <f>(E203+E208)/2</f>
        <v>99.749681573684938</v>
      </c>
      <c r="H208" s="28">
        <f>(D208+D203)/(C208+C203)*100</f>
        <v>99.986043495670998</v>
      </c>
      <c r="I208" s="64"/>
      <c r="J208" s="212"/>
      <c r="K208" s="212"/>
    </row>
    <row r="209" spans="1:9" s="8" customFormat="1" x14ac:dyDescent="0.3">
      <c r="A209" s="230"/>
      <c r="B209" s="119" t="s">
        <v>8</v>
      </c>
      <c r="C209" s="111">
        <v>0</v>
      </c>
      <c r="D209" s="111">
        <v>0</v>
      </c>
      <c r="E209" s="111">
        <f>IFERROR(D209/C209*100,0)</f>
        <v>0</v>
      </c>
      <c r="F209" s="57"/>
      <c r="G209" s="63"/>
      <c r="H209" s="16"/>
    </row>
    <row r="210" spans="1:9" s="8" customFormat="1" x14ac:dyDescent="0.3">
      <c r="A210" s="230"/>
      <c r="B210" s="119" t="s">
        <v>4</v>
      </c>
      <c r="C210" s="111">
        <v>738.1</v>
      </c>
      <c r="D210" s="111">
        <v>734.45</v>
      </c>
      <c r="E210" s="111">
        <f t="shared" ref="E210:E212" si="44">IFERROR(D210/C210*100,0)</f>
        <v>99.505487061373799</v>
      </c>
      <c r="F210" s="57"/>
      <c r="G210" s="16"/>
      <c r="H210" s="16"/>
    </row>
    <row r="211" spans="1:9" ht="19.5" customHeight="1" x14ac:dyDescent="0.3">
      <c r="B211" s="112" t="s">
        <v>5</v>
      </c>
      <c r="C211" s="111">
        <v>194.3</v>
      </c>
      <c r="D211" s="111">
        <v>193.33250000000001</v>
      </c>
      <c r="E211" s="111">
        <f t="shared" si="44"/>
        <v>99.502058672156451</v>
      </c>
      <c r="F211" s="22"/>
      <c r="G211" s="13"/>
      <c r="H211" s="13"/>
    </row>
    <row r="212" spans="1:9" ht="19.5" customHeight="1" x14ac:dyDescent="0.3">
      <c r="B212" s="112" t="s">
        <v>7</v>
      </c>
      <c r="C212" s="111">
        <v>123.6</v>
      </c>
      <c r="D212" s="111">
        <v>122.9342</v>
      </c>
      <c r="E212" s="111">
        <f t="shared" si="44"/>
        <v>99.461326860841439</v>
      </c>
      <c r="F212" s="22"/>
      <c r="G212" s="13"/>
      <c r="H212" s="65"/>
    </row>
    <row r="213" spans="1:9" s="29" customFormat="1" ht="207" customHeight="1" x14ac:dyDescent="0.3">
      <c r="A213" s="230">
        <v>35</v>
      </c>
      <c r="B213" s="159" t="s">
        <v>45</v>
      </c>
      <c r="C213" s="108">
        <f>SUM(C214:C217)</f>
        <v>29945.732800000002</v>
      </c>
      <c r="D213" s="108">
        <f>SUM(D214:D217)</f>
        <v>20122.8763</v>
      </c>
      <c r="E213" s="108">
        <f>IFERROR(D213/C213*100,0)</f>
        <v>67.197808897834008</v>
      </c>
      <c r="F213" s="160" t="s">
        <v>178</v>
      </c>
      <c r="G213" s="28"/>
      <c r="H213" s="28"/>
      <c r="I213" s="64"/>
    </row>
    <row r="214" spans="1:9" s="8" customFormat="1" x14ac:dyDescent="0.3">
      <c r="A214" s="230"/>
      <c r="B214" s="119" t="s">
        <v>8</v>
      </c>
      <c r="C214" s="111">
        <v>0</v>
      </c>
      <c r="D214" s="111">
        <v>0</v>
      </c>
      <c r="E214" s="111">
        <f>IFERROR(D214/C214*100,0)</f>
        <v>0</v>
      </c>
      <c r="F214" s="57"/>
      <c r="G214" s="63"/>
      <c r="H214" s="16"/>
    </row>
    <row r="215" spans="1:9" s="8" customFormat="1" x14ac:dyDescent="0.3">
      <c r="A215" s="230"/>
      <c r="B215" s="119" t="s">
        <v>4</v>
      </c>
      <c r="C215" s="111">
        <v>0</v>
      </c>
      <c r="D215" s="111">
        <v>0</v>
      </c>
      <c r="E215" s="111">
        <f t="shared" ref="E215:E217" si="45">IFERROR(D215/C215*100,0)</f>
        <v>0</v>
      </c>
      <c r="F215" s="57"/>
      <c r="G215" s="16"/>
      <c r="H215" s="16"/>
    </row>
    <row r="216" spans="1:9" ht="19.5" customHeight="1" x14ac:dyDescent="0.3">
      <c r="B216" s="112" t="s">
        <v>5</v>
      </c>
      <c r="C216" s="111">
        <v>6255.0144</v>
      </c>
      <c r="D216" s="111">
        <v>5407.8762999999999</v>
      </c>
      <c r="E216" s="111">
        <f t="shared" si="45"/>
        <v>86.456656278840853</v>
      </c>
      <c r="F216" s="22"/>
      <c r="G216" s="13"/>
      <c r="H216" s="13"/>
    </row>
    <row r="217" spans="1:9" ht="19.5" customHeight="1" x14ac:dyDescent="0.3">
      <c r="B217" s="112" t="s">
        <v>7</v>
      </c>
      <c r="C217" s="111">
        <v>23690.718400000002</v>
      </c>
      <c r="D217" s="111">
        <v>14715</v>
      </c>
      <c r="E217" s="111">
        <f t="shared" si="45"/>
        <v>62.112932801565016</v>
      </c>
      <c r="F217" s="22"/>
      <c r="G217" s="13"/>
      <c r="H217" s="65"/>
    </row>
    <row r="218" spans="1:9" ht="177.75" customHeight="1" x14ac:dyDescent="0.3">
      <c r="A218" s="100">
        <v>36</v>
      </c>
      <c r="B218" s="159" t="s">
        <v>174</v>
      </c>
      <c r="C218" s="108">
        <f>SUM(C219:C222)</f>
        <v>45264.4</v>
      </c>
      <c r="D218" s="108">
        <f>SUM(D219:D222)</f>
        <v>45264.4</v>
      </c>
      <c r="E218" s="108">
        <f>IFERROR(D218/C218*100,0)</f>
        <v>100</v>
      </c>
      <c r="F218" s="112" t="s">
        <v>175</v>
      </c>
      <c r="G218" s="13"/>
      <c r="H218" s="65"/>
    </row>
    <row r="219" spans="1:9" s="8" customFormat="1" x14ac:dyDescent="0.3">
      <c r="A219" s="230"/>
      <c r="B219" s="119" t="s">
        <v>8</v>
      </c>
      <c r="C219" s="111">
        <v>0</v>
      </c>
      <c r="D219" s="111">
        <v>0</v>
      </c>
      <c r="E219" s="111">
        <f>IFERROR(D219/C219*100,0)</f>
        <v>0</v>
      </c>
      <c r="F219" s="57"/>
      <c r="G219" s="63"/>
      <c r="H219" s="16"/>
    </row>
    <row r="220" spans="1:9" ht="19.5" customHeight="1" x14ac:dyDescent="0.3">
      <c r="B220" s="119" t="s">
        <v>4</v>
      </c>
      <c r="C220" s="111">
        <v>3069.4</v>
      </c>
      <c r="D220" s="111">
        <v>3069.4</v>
      </c>
      <c r="E220" s="111">
        <f t="shared" ref="E220:E222" si="46">IFERROR(D220/C220*100,0)</f>
        <v>100</v>
      </c>
      <c r="F220" s="22"/>
      <c r="G220" s="13"/>
      <c r="H220" s="65"/>
    </row>
    <row r="221" spans="1:9" ht="19.5" customHeight="1" x14ac:dyDescent="0.3">
      <c r="B221" s="119" t="s">
        <v>5</v>
      </c>
      <c r="C221" s="111">
        <v>0</v>
      </c>
      <c r="D221" s="111">
        <v>0</v>
      </c>
      <c r="E221" s="111">
        <f t="shared" si="46"/>
        <v>0</v>
      </c>
      <c r="F221" s="22"/>
      <c r="G221" s="13"/>
      <c r="H221" s="65"/>
    </row>
    <row r="222" spans="1:9" x14ac:dyDescent="0.25">
      <c r="A222" s="230"/>
      <c r="B222" s="119" t="s">
        <v>12</v>
      </c>
      <c r="C222" s="111">
        <v>42195</v>
      </c>
      <c r="D222" s="111">
        <v>42195</v>
      </c>
      <c r="E222" s="111">
        <f t="shared" si="46"/>
        <v>100</v>
      </c>
      <c r="F222" s="22"/>
      <c r="G222" s="2"/>
    </row>
    <row r="223" spans="1:9" s="8" customFormat="1" x14ac:dyDescent="0.3">
      <c r="A223" s="230"/>
      <c r="B223" s="129" t="s">
        <v>6</v>
      </c>
      <c r="C223" s="116">
        <f>SUM(C224:C227)</f>
        <v>113941.178</v>
      </c>
      <c r="D223" s="116">
        <f>SUM(D224:D227)</f>
        <v>104112.916</v>
      </c>
      <c r="E223" s="116">
        <f>IFERROR(D223/C223*100,0)</f>
        <v>91.374266816865799</v>
      </c>
      <c r="F223" s="92"/>
      <c r="G223" s="16"/>
      <c r="H223" s="16"/>
    </row>
    <row r="224" spans="1:9" s="8" customFormat="1" x14ac:dyDescent="0.3">
      <c r="A224" s="230"/>
      <c r="B224" s="112" t="s">
        <v>8</v>
      </c>
      <c r="C224" s="144">
        <f>C204+C209+C219+C214</f>
        <v>5217.2</v>
      </c>
      <c r="D224" s="144">
        <f>D204+D209+D219+D214</f>
        <v>5217.2</v>
      </c>
      <c r="E224" s="111">
        <f>IFERROR(D224/C224*100,0)</f>
        <v>100</v>
      </c>
      <c r="F224" s="22"/>
      <c r="G224" s="16"/>
      <c r="H224" s="16"/>
    </row>
    <row r="225" spans="1:9" s="8" customFormat="1" x14ac:dyDescent="0.3">
      <c r="A225" s="230"/>
      <c r="B225" s="112" t="s">
        <v>4</v>
      </c>
      <c r="C225" s="144">
        <f t="shared" ref="C225:D227" si="47">C205+C210+C220+C215</f>
        <v>11967.75</v>
      </c>
      <c r="D225" s="144">
        <f t="shared" si="47"/>
        <v>11964.09</v>
      </c>
      <c r="E225" s="111">
        <f t="shared" ref="E225:E227" si="48">IFERROR(D225/C225*100,0)</f>
        <v>99.969417810365357</v>
      </c>
      <c r="F225" s="22"/>
      <c r="G225" s="16"/>
      <c r="H225" s="16"/>
    </row>
    <row r="226" spans="1:9" s="8" customFormat="1" x14ac:dyDescent="0.3">
      <c r="A226" s="230"/>
      <c r="B226" s="119" t="s">
        <v>5</v>
      </c>
      <c r="C226" s="144">
        <f t="shared" si="47"/>
        <v>30746.909599999999</v>
      </c>
      <c r="D226" s="144">
        <f t="shared" si="47"/>
        <v>29898.691800000001</v>
      </c>
      <c r="E226" s="111">
        <f t="shared" si="48"/>
        <v>97.241290877571657</v>
      </c>
      <c r="F226" s="49"/>
      <c r="G226" s="165">
        <f>(D224+D225+D227)/(C227+C225+C224)*100</f>
        <v>89.205934047254615</v>
      </c>
      <c r="H226" s="16"/>
    </row>
    <row r="227" spans="1:9" s="8" customFormat="1" x14ac:dyDescent="0.3">
      <c r="A227" s="230"/>
      <c r="B227" s="119" t="s">
        <v>7</v>
      </c>
      <c r="C227" s="144">
        <f t="shared" si="47"/>
        <v>66009.318400000004</v>
      </c>
      <c r="D227" s="144">
        <f t="shared" si="47"/>
        <v>57032.934200000003</v>
      </c>
      <c r="E227" s="111">
        <f t="shared" si="48"/>
        <v>86.401337845051884</v>
      </c>
      <c r="F227" s="50"/>
      <c r="G227" s="165">
        <f>(C224+C225+C227)/C223*100</f>
        <v>73.015102933199444</v>
      </c>
      <c r="H227" s="16"/>
      <c r="I227" s="223"/>
    </row>
    <row r="228" spans="1:9" ht="21.75" customHeight="1" x14ac:dyDescent="0.3">
      <c r="B228" s="248" t="s">
        <v>84</v>
      </c>
      <c r="C228" s="248"/>
      <c r="D228" s="248"/>
      <c r="E228" s="248"/>
      <c r="F228" s="248"/>
      <c r="G228" s="13"/>
      <c r="H228" s="13"/>
    </row>
    <row r="229" spans="1:9" s="8" customFormat="1" ht="35.25" customHeight="1" x14ac:dyDescent="0.3">
      <c r="A229" s="230"/>
      <c r="B229" s="188" t="s">
        <v>76</v>
      </c>
      <c r="C229" s="125">
        <f>C230+C235+C240+C245+C250+C255</f>
        <v>364249.44579999999</v>
      </c>
      <c r="D229" s="125">
        <f>D230+D235+D240+D245+D250+D255</f>
        <v>356693.30689999997</v>
      </c>
      <c r="E229" s="108">
        <f>IFERROR(D229/C229*100,0)</f>
        <v>97.925559259697849</v>
      </c>
      <c r="F229" s="11"/>
      <c r="G229" s="16"/>
      <c r="H229" s="84"/>
    </row>
    <row r="230" spans="1:9" s="8" customFormat="1" ht="355.5" customHeight="1" x14ac:dyDescent="0.3">
      <c r="A230" s="230">
        <v>37</v>
      </c>
      <c r="B230" s="189" t="s">
        <v>230</v>
      </c>
      <c r="C230" s="108">
        <f>SUM(C231:C234)</f>
        <v>4223.6872999999996</v>
      </c>
      <c r="D230" s="108">
        <f>SUM(D231:D234)</f>
        <v>2357.1183000000001</v>
      </c>
      <c r="E230" s="108">
        <f>IFERROR(D230/C230*100,0)</f>
        <v>55.807121422080662</v>
      </c>
      <c r="F230" s="191" t="s">
        <v>324</v>
      </c>
      <c r="G230" s="48"/>
      <c r="H230" s="16"/>
    </row>
    <row r="231" spans="1:9" s="6" customFormat="1" x14ac:dyDescent="0.25">
      <c r="A231" s="230"/>
      <c r="B231" s="112" t="s">
        <v>8</v>
      </c>
      <c r="C231" s="105">
        <v>0</v>
      </c>
      <c r="D231" s="105">
        <v>0</v>
      </c>
      <c r="E231" s="105">
        <f>IFERROR(D231/C231*100,0)</f>
        <v>0</v>
      </c>
      <c r="F231" s="11"/>
      <c r="G231" s="15"/>
      <c r="H231" s="15"/>
    </row>
    <row r="232" spans="1:9" s="8" customFormat="1" ht="18.75" customHeight="1" x14ac:dyDescent="0.3">
      <c r="A232" s="230"/>
      <c r="B232" s="113" t="s">
        <v>4</v>
      </c>
      <c r="C232" s="105">
        <v>527.33330000000001</v>
      </c>
      <c r="D232" s="105">
        <v>527.33330000000001</v>
      </c>
      <c r="E232" s="105">
        <f t="shared" ref="E232:E234" si="49">IFERROR(D232/C232*100,0)</f>
        <v>100</v>
      </c>
      <c r="F232" s="11"/>
      <c r="G232" s="16"/>
      <c r="H232" s="16"/>
    </row>
    <row r="233" spans="1:9" s="8" customFormat="1" ht="18.75" customHeight="1" x14ac:dyDescent="0.3">
      <c r="A233" s="230"/>
      <c r="B233" s="113" t="s">
        <v>5</v>
      </c>
      <c r="C233" s="105">
        <v>496.35399999999998</v>
      </c>
      <c r="D233" s="105">
        <v>329.78500000000003</v>
      </c>
      <c r="E233" s="105">
        <f t="shared" si="49"/>
        <v>66.441491354960377</v>
      </c>
      <c r="F233" s="11"/>
      <c r="G233" s="16"/>
      <c r="H233" s="16"/>
    </row>
    <row r="234" spans="1:9" s="8" customFormat="1" ht="18.75" customHeight="1" x14ac:dyDescent="0.3">
      <c r="A234" s="230"/>
      <c r="B234" s="113" t="s">
        <v>12</v>
      </c>
      <c r="C234" s="105">
        <v>3200</v>
      </c>
      <c r="D234" s="105">
        <v>1500</v>
      </c>
      <c r="E234" s="105">
        <f t="shared" si="49"/>
        <v>46.875</v>
      </c>
      <c r="F234" s="11"/>
      <c r="G234" s="16"/>
      <c r="H234" s="16"/>
    </row>
    <row r="235" spans="1:9" s="8" customFormat="1" ht="146.25" customHeight="1" x14ac:dyDescent="0.3">
      <c r="A235" s="230">
        <v>38</v>
      </c>
      <c r="B235" s="122" t="s">
        <v>231</v>
      </c>
      <c r="C235" s="108">
        <f>SUM(C236:C239)</f>
        <v>5941.1</v>
      </c>
      <c r="D235" s="108">
        <f>SUM(D236:D239)</f>
        <v>1947.3333</v>
      </c>
      <c r="E235" s="108">
        <f>IFERROR(D235/C235*100,0)</f>
        <v>32.777319014997218</v>
      </c>
      <c r="F235" s="114" t="s">
        <v>243</v>
      </c>
      <c r="G235" s="16"/>
      <c r="H235" s="24"/>
      <c r="I235" s="24"/>
    </row>
    <row r="236" spans="1:9" s="6" customFormat="1" x14ac:dyDescent="0.25">
      <c r="A236" s="230"/>
      <c r="B236" s="112" t="s">
        <v>8</v>
      </c>
      <c r="C236" s="105">
        <v>0</v>
      </c>
      <c r="D236" s="105">
        <v>0</v>
      </c>
      <c r="E236" s="105">
        <f>IFERROR(D236/C236*100,0)</f>
        <v>0</v>
      </c>
      <c r="F236" s="113"/>
      <c r="G236" s="15"/>
      <c r="H236" s="15"/>
    </row>
    <row r="237" spans="1:9" s="8" customFormat="1" x14ac:dyDescent="0.3">
      <c r="A237" s="230"/>
      <c r="B237" s="113" t="s">
        <v>4</v>
      </c>
      <c r="C237" s="105">
        <v>0</v>
      </c>
      <c r="D237" s="105">
        <v>0</v>
      </c>
      <c r="E237" s="105">
        <f t="shared" ref="E237:E239" si="50">IFERROR(D237/C237*100,0)</f>
        <v>0</v>
      </c>
      <c r="F237" s="113"/>
      <c r="G237" s="16"/>
      <c r="H237" s="16"/>
    </row>
    <row r="238" spans="1:9" s="8" customFormat="1" x14ac:dyDescent="0.3">
      <c r="A238" s="230"/>
      <c r="B238" s="113" t="s">
        <v>5</v>
      </c>
      <c r="C238" s="105">
        <v>5941.1</v>
      </c>
      <c r="D238" s="105">
        <v>1947.3333</v>
      </c>
      <c r="E238" s="105">
        <f t="shared" si="50"/>
        <v>32.777319014997218</v>
      </c>
      <c r="F238" s="113"/>
      <c r="G238" s="16"/>
      <c r="H238" s="16"/>
    </row>
    <row r="239" spans="1:9" s="8" customFormat="1" ht="18.75" customHeight="1" x14ac:dyDescent="0.3">
      <c r="A239" s="230"/>
      <c r="B239" s="113" t="s">
        <v>12</v>
      </c>
      <c r="C239" s="105">
        <v>0</v>
      </c>
      <c r="D239" s="105">
        <v>0</v>
      </c>
      <c r="E239" s="105">
        <f t="shared" si="50"/>
        <v>0</v>
      </c>
      <c r="F239" s="113"/>
      <c r="G239" s="16"/>
      <c r="H239" s="16"/>
    </row>
    <row r="240" spans="1:9" s="8" customFormat="1" ht="66" x14ac:dyDescent="0.3">
      <c r="A240" s="230">
        <v>39</v>
      </c>
      <c r="B240" s="122" t="s">
        <v>232</v>
      </c>
      <c r="C240" s="108">
        <f>SUM(C241:C244)</f>
        <v>205344.55050000001</v>
      </c>
      <c r="D240" s="108">
        <f>SUM(D241:D244)</f>
        <v>205275.7009</v>
      </c>
      <c r="E240" s="108">
        <f>IFERROR(D240/C240*100,0)</f>
        <v>99.966471182297084</v>
      </c>
      <c r="F240" s="110" t="s">
        <v>244</v>
      </c>
      <c r="G240" s="48"/>
      <c r="H240" s="16"/>
    </row>
    <row r="241" spans="1:8" s="6" customFormat="1" x14ac:dyDescent="0.25">
      <c r="A241" s="230"/>
      <c r="B241" s="112" t="s">
        <v>8</v>
      </c>
      <c r="C241" s="105">
        <v>0</v>
      </c>
      <c r="D241" s="105">
        <v>0</v>
      </c>
      <c r="E241" s="105">
        <f>IFERROR(D241/C241*100,0)</f>
        <v>0</v>
      </c>
      <c r="F241" s="113"/>
      <c r="G241" s="15"/>
      <c r="H241" s="15"/>
    </row>
    <row r="242" spans="1:8" s="8" customFormat="1" x14ac:dyDescent="0.3">
      <c r="A242" s="230"/>
      <c r="B242" s="113" t="s">
        <v>4</v>
      </c>
      <c r="C242" s="105">
        <v>186863.53950000001</v>
      </c>
      <c r="D242" s="105">
        <v>186800.8878</v>
      </c>
      <c r="E242" s="105">
        <f t="shared" ref="E242:E244" si="51">IFERROR(D242/C242*100,0)</f>
        <v>99.966471950511234</v>
      </c>
      <c r="F242" s="113"/>
      <c r="G242" s="16"/>
      <c r="H242" s="16"/>
    </row>
    <row r="243" spans="1:8" s="8" customFormat="1" ht="18.75" customHeight="1" x14ac:dyDescent="0.3">
      <c r="A243" s="230"/>
      <c r="B243" s="113" t="s">
        <v>5</v>
      </c>
      <c r="C243" s="105">
        <v>18481.010999999999</v>
      </c>
      <c r="D243" s="105">
        <v>18474.813099999999</v>
      </c>
      <c r="E243" s="105">
        <f t="shared" si="51"/>
        <v>99.966463414799122</v>
      </c>
      <c r="F243" s="113"/>
      <c r="G243" s="16"/>
      <c r="H243" s="16"/>
    </row>
    <row r="244" spans="1:8" s="8" customFormat="1" ht="18.75" customHeight="1" x14ac:dyDescent="0.3">
      <c r="A244" s="230"/>
      <c r="B244" s="113" t="s">
        <v>7</v>
      </c>
      <c r="C244" s="105">
        <v>0</v>
      </c>
      <c r="D244" s="105">
        <v>0</v>
      </c>
      <c r="E244" s="105">
        <f t="shared" si="51"/>
        <v>0</v>
      </c>
      <c r="F244" s="113"/>
      <c r="G244" s="16"/>
      <c r="H244" s="16"/>
    </row>
    <row r="245" spans="1:8" s="8" customFormat="1" ht="144" customHeight="1" x14ac:dyDescent="0.3">
      <c r="A245" s="230">
        <v>40</v>
      </c>
      <c r="B245" s="122" t="s">
        <v>233</v>
      </c>
      <c r="C245" s="108">
        <f>SUM(C246:C249)</f>
        <v>18838.0972</v>
      </c>
      <c r="D245" s="108">
        <f>SUM(D246:D249)</f>
        <v>17368.390500000001</v>
      </c>
      <c r="E245" s="108">
        <f>IFERROR(D245/C245*100,0)</f>
        <v>92.198221060245942</v>
      </c>
      <c r="F245" s="141" t="s">
        <v>285</v>
      </c>
      <c r="G245" s="48"/>
      <c r="H245" s="16"/>
    </row>
    <row r="246" spans="1:8" s="6" customFormat="1" x14ac:dyDescent="0.25">
      <c r="A246" s="230"/>
      <c r="B246" s="112" t="s">
        <v>8</v>
      </c>
      <c r="C246" s="105">
        <v>0</v>
      </c>
      <c r="D246" s="105">
        <v>0</v>
      </c>
      <c r="E246" s="105">
        <f>IFERROR(D246/C246*100,0)</f>
        <v>0</v>
      </c>
      <c r="F246" s="11"/>
      <c r="G246" s="15"/>
      <c r="H246" s="15"/>
    </row>
    <row r="247" spans="1:8" s="8" customFormat="1" x14ac:dyDescent="0.3">
      <c r="A247" s="230"/>
      <c r="B247" s="113" t="s">
        <v>4</v>
      </c>
      <c r="C247" s="105">
        <v>12662.628699999999</v>
      </c>
      <c r="D247" s="105">
        <v>12662.6286</v>
      </c>
      <c r="E247" s="105">
        <f t="shared" ref="E247:E249" si="52">IFERROR(D247/C247*100,0)</f>
        <v>99.999999210274567</v>
      </c>
      <c r="F247" s="89"/>
      <c r="G247" s="16"/>
      <c r="H247" s="16"/>
    </row>
    <row r="248" spans="1:8" s="8" customFormat="1" x14ac:dyDescent="0.3">
      <c r="A248" s="230"/>
      <c r="B248" s="113" t="s">
        <v>5</v>
      </c>
      <c r="C248" s="105">
        <v>6175.4684999999999</v>
      </c>
      <c r="D248" s="105">
        <v>4705.7619000000004</v>
      </c>
      <c r="E248" s="105">
        <f t="shared" si="52"/>
        <v>76.200889049956302</v>
      </c>
      <c r="F248" s="89"/>
      <c r="G248" s="16"/>
      <c r="H248" s="16"/>
    </row>
    <row r="249" spans="1:8" s="8" customFormat="1" ht="18.75" customHeight="1" x14ac:dyDescent="0.3">
      <c r="A249" s="230"/>
      <c r="B249" s="113" t="s">
        <v>7</v>
      </c>
      <c r="C249" s="105">
        <v>0</v>
      </c>
      <c r="D249" s="105">
        <v>0</v>
      </c>
      <c r="E249" s="105">
        <f t="shared" si="52"/>
        <v>0</v>
      </c>
      <c r="F249" s="11"/>
      <c r="G249" s="16"/>
      <c r="H249" s="16"/>
    </row>
    <row r="250" spans="1:8" s="8" customFormat="1" ht="135" customHeight="1" x14ac:dyDescent="0.3">
      <c r="A250" s="230">
        <v>41</v>
      </c>
      <c r="B250" s="122" t="s">
        <v>234</v>
      </c>
      <c r="C250" s="108">
        <f>SUM(C251:C254)</f>
        <v>127924.6498</v>
      </c>
      <c r="D250" s="108">
        <f>SUM(D251:D254)</f>
        <v>127924.00320000001</v>
      </c>
      <c r="E250" s="108">
        <f>IFERROR(D250/C250*100,0)</f>
        <v>99.999494546202783</v>
      </c>
      <c r="F250" s="141" t="s">
        <v>269</v>
      </c>
      <c r="G250" s="16"/>
      <c r="H250" s="16"/>
    </row>
    <row r="251" spans="1:8" s="6" customFormat="1" x14ac:dyDescent="0.25">
      <c r="A251" s="230"/>
      <c r="B251" s="112" t="s">
        <v>8</v>
      </c>
      <c r="C251" s="105">
        <v>0</v>
      </c>
      <c r="D251" s="105">
        <v>0</v>
      </c>
      <c r="E251" s="105">
        <f>IFERROR(D251/C251*100,0)</f>
        <v>0</v>
      </c>
      <c r="F251" s="11"/>
      <c r="G251" s="15"/>
      <c r="H251" s="15"/>
    </row>
    <row r="252" spans="1:8" s="8" customFormat="1" ht="23.25" customHeight="1" x14ac:dyDescent="0.3">
      <c r="A252" s="230"/>
      <c r="B252" s="113" t="s">
        <v>4</v>
      </c>
      <c r="C252" s="105">
        <v>0</v>
      </c>
      <c r="D252" s="105">
        <v>0</v>
      </c>
      <c r="E252" s="105">
        <f t="shared" ref="E252:E254" si="53">IFERROR(D252/C252*100,0)</f>
        <v>0</v>
      </c>
      <c r="F252" s="89"/>
      <c r="G252" s="16"/>
      <c r="H252" s="16"/>
    </row>
    <row r="253" spans="1:8" s="8" customFormat="1" x14ac:dyDescent="0.3">
      <c r="A253" s="230"/>
      <c r="B253" s="113" t="s">
        <v>5</v>
      </c>
      <c r="C253" s="105">
        <v>0</v>
      </c>
      <c r="D253" s="105">
        <v>0</v>
      </c>
      <c r="E253" s="105">
        <f t="shared" si="53"/>
        <v>0</v>
      </c>
      <c r="F253" s="89"/>
      <c r="G253" s="16"/>
      <c r="H253" s="16"/>
    </row>
    <row r="254" spans="1:8" s="8" customFormat="1" ht="18.75" customHeight="1" x14ac:dyDescent="0.3">
      <c r="A254" s="230"/>
      <c r="B254" s="113" t="s">
        <v>7</v>
      </c>
      <c r="C254" s="105">
        <v>127924.6498</v>
      </c>
      <c r="D254" s="105">
        <v>127924.00320000001</v>
      </c>
      <c r="E254" s="105">
        <f t="shared" si="53"/>
        <v>99.999494546202783</v>
      </c>
      <c r="F254" s="11"/>
      <c r="G254" s="16"/>
      <c r="H254" s="16"/>
    </row>
    <row r="255" spans="1:8" s="8" customFormat="1" ht="102.75" customHeight="1" x14ac:dyDescent="0.3">
      <c r="A255" s="230">
        <v>42</v>
      </c>
      <c r="B255" s="122" t="s">
        <v>235</v>
      </c>
      <c r="C255" s="108">
        <f>SUM(C256:C259)</f>
        <v>1977.3610000000001</v>
      </c>
      <c r="D255" s="108">
        <f>SUM(D256:D259)</f>
        <v>1820.7607</v>
      </c>
      <c r="E255" s="108">
        <f>IFERROR(D255/C255*100,0)</f>
        <v>92.080338390410247</v>
      </c>
      <c r="F255" s="141" t="s">
        <v>143</v>
      </c>
      <c r="G255" s="16"/>
      <c r="H255" s="16"/>
    </row>
    <row r="256" spans="1:8" s="6" customFormat="1" x14ac:dyDescent="0.25">
      <c r="A256" s="230"/>
      <c r="B256" s="112" t="s">
        <v>8</v>
      </c>
      <c r="C256" s="105">
        <v>0</v>
      </c>
      <c r="D256" s="105">
        <v>0</v>
      </c>
      <c r="E256" s="105">
        <f>IFERROR(D256/C256*100,0)</f>
        <v>0</v>
      </c>
      <c r="F256" s="11"/>
      <c r="G256" s="15"/>
      <c r="H256" s="15"/>
    </row>
    <row r="257" spans="1:8" s="8" customFormat="1" ht="23.25" customHeight="1" x14ac:dyDescent="0.3">
      <c r="A257" s="230"/>
      <c r="B257" s="113" t="s">
        <v>4</v>
      </c>
      <c r="C257" s="105">
        <v>1799.3985</v>
      </c>
      <c r="D257" s="105">
        <v>1656.8922</v>
      </c>
      <c r="E257" s="105">
        <f t="shared" ref="E257:E259" si="54">IFERROR(D257/C257*100,0)</f>
        <v>92.080336845895999</v>
      </c>
      <c r="F257" s="89"/>
      <c r="G257" s="16"/>
      <c r="H257" s="16"/>
    </row>
    <row r="258" spans="1:8" s="8" customFormat="1" x14ac:dyDescent="0.3">
      <c r="A258" s="230"/>
      <c r="B258" s="113" t="s">
        <v>5</v>
      </c>
      <c r="C258" s="105">
        <v>177.96250000000001</v>
      </c>
      <c r="D258" s="105">
        <v>163.86850000000001</v>
      </c>
      <c r="E258" s="105">
        <f t="shared" si="54"/>
        <v>92.080354007164431</v>
      </c>
      <c r="F258" s="89"/>
      <c r="G258" s="16"/>
      <c r="H258" s="16"/>
    </row>
    <row r="259" spans="1:8" s="8" customFormat="1" ht="18.75" customHeight="1" x14ac:dyDescent="0.3">
      <c r="A259" s="230"/>
      <c r="B259" s="113" t="s">
        <v>7</v>
      </c>
      <c r="C259" s="105">
        <v>0</v>
      </c>
      <c r="D259" s="105">
        <v>0</v>
      </c>
      <c r="E259" s="105">
        <f t="shared" si="54"/>
        <v>0</v>
      </c>
      <c r="F259" s="11"/>
      <c r="G259" s="16"/>
      <c r="H259" s="16"/>
    </row>
    <row r="260" spans="1:8" s="8" customFormat="1" ht="66" x14ac:dyDescent="0.3">
      <c r="A260" s="230"/>
      <c r="B260" s="122" t="s">
        <v>236</v>
      </c>
      <c r="C260" s="108">
        <f>C261+C266</f>
        <v>5901.9375</v>
      </c>
      <c r="D260" s="108">
        <f>D261+D266</f>
        <v>5901.8874000000005</v>
      </c>
      <c r="E260" s="108">
        <f>IFERROR(D260/C260*100,0)</f>
        <v>99.999151126219161</v>
      </c>
      <c r="F260" s="21"/>
      <c r="G260" s="16"/>
      <c r="H260" s="16"/>
    </row>
    <row r="261" spans="1:8" s="8" customFormat="1" ht="249" customHeight="1" x14ac:dyDescent="0.3">
      <c r="A261" s="230">
        <v>43</v>
      </c>
      <c r="B261" s="122" t="s">
        <v>237</v>
      </c>
      <c r="C261" s="108">
        <f>SUM(C262:C265)</f>
        <v>5889.7375000000002</v>
      </c>
      <c r="D261" s="108">
        <f>SUM(D262:D265)</f>
        <v>5889.6874000000007</v>
      </c>
      <c r="E261" s="108">
        <f>IFERROR(D261/C261*100,0)</f>
        <v>99.99914936786233</v>
      </c>
      <c r="F261" s="110" t="s">
        <v>286</v>
      </c>
      <c r="G261" s="48"/>
      <c r="H261" s="16"/>
    </row>
    <row r="262" spans="1:8" s="8" customFormat="1" x14ac:dyDescent="0.3">
      <c r="A262" s="230"/>
      <c r="B262" s="112" t="s">
        <v>8</v>
      </c>
      <c r="C262" s="105">
        <v>280.59640000000002</v>
      </c>
      <c r="D262" s="105">
        <v>280.59640000000002</v>
      </c>
      <c r="E262" s="105">
        <f>IFERROR(D262/C262*100,0)</f>
        <v>100</v>
      </c>
      <c r="F262" s="21"/>
      <c r="G262" s="16"/>
      <c r="H262" s="16"/>
    </row>
    <row r="263" spans="1:8" s="8" customFormat="1" ht="18.75" customHeight="1" x14ac:dyDescent="0.3">
      <c r="A263" s="230"/>
      <c r="B263" s="113" t="s">
        <v>4</v>
      </c>
      <c r="C263" s="105">
        <v>5314.6066000000001</v>
      </c>
      <c r="D263" s="105">
        <v>5314.6066000000001</v>
      </c>
      <c r="E263" s="105">
        <f t="shared" ref="E263:E265" si="55">IFERROR(D263/C263*100,0)</f>
        <v>100</v>
      </c>
      <c r="F263" s="11"/>
      <c r="G263" s="16"/>
      <c r="H263" s="16"/>
    </row>
    <row r="264" spans="1:8" s="8" customFormat="1" ht="18.75" customHeight="1" x14ac:dyDescent="0.3">
      <c r="A264" s="230"/>
      <c r="B264" s="113" t="s">
        <v>5</v>
      </c>
      <c r="C264" s="105">
        <v>294.53449999999998</v>
      </c>
      <c r="D264" s="105">
        <v>294.48439999999999</v>
      </c>
      <c r="E264" s="105">
        <f t="shared" si="55"/>
        <v>99.982990108119765</v>
      </c>
      <c r="F264" s="113"/>
      <c r="G264" s="16"/>
      <c r="H264" s="16"/>
    </row>
    <row r="265" spans="1:8" s="8" customFormat="1" ht="18.75" customHeight="1" x14ac:dyDescent="0.3">
      <c r="A265" s="230"/>
      <c r="B265" s="113" t="s">
        <v>7</v>
      </c>
      <c r="C265" s="105">
        <v>0</v>
      </c>
      <c r="D265" s="105">
        <v>0</v>
      </c>
      <c r="E265" s="105">
        <f t="shared" si="55"/>
        <v>0</v>
      </c>
      <c r="F265" s="113"/>
      <c r="G265" s="16"/>
      <c r="H265" s="16"/>
    </row>
    <row r="266" spans="1:8" s="8" customFormat="1" ht="151.5" customHeight="1" x14ac:dyDescent="0.3">
      <c r="A266" s="230">
        <v>44</v>
      </c>
      <c r="B266" s="122" t="s">
        <v>239</v>
      </c>
      <c r="C266" s="108">
        <f>SUM(C267:C270)</f>
        <v>12.2</v>
      </c>
      <c r="D266" s="108">
        <f>SUM(D267:D270)</f>
        <v>12.2</v>
      </c>
      <c r="E266" s="108">
        <f>IFERROR(D266/C266*100,0)</f>
        <v>100</v>
      </c>
      <c r="F266" s="110" t="s">
        <v>287</v>
      </c>
      <c r="G266" s="48"/>
      <c r="H266" s="16"/>
    </row>
    <row r="267" spans="1:8" s="8" customFormat="1" x14ac:dyDescent="0.3">
      <c r="A267" s="230"/>
      <c r="B267" s="112" t="s">
        <v>8</v>
      </c>
      <c r="C267" s="105">
        <v>0</v>
      </c>
      <c r="D267" s="105">
        <v>0</v>
      </c>
      <c r="E267" s="105">
        <f>IFERROR(D267/C267*100,0)</f>
        <v>0</v>
      </c>
      <c r="F267" s="110"/>
      <c r="G267" s="16"/>
      <c r="H267" s="16"/>
    </row>
    <row r="268" spans="1:8" s="8" customFormat="1" ht="18.75" customHeight="1" x14ac:dyDescent="0.3">
      <c r="A268" s="230"/>
      <c r="B268" s="113" t="s">
        <v>4</v>
      </c>
      <c r="C268" s="105">
        <v>12.2</v>
      </c>
      <c r="D268" s="105">
        <v>12.2</v>
      </c>
      <c r="E268" s="105">
        <f t="shared" ref="E268:E270" si="56">IFERROR(D268/C268*100,0)</f>
        <v>100</v>
      </c>
      <c r="F268" s="11"/>
      <c r="G268" s="16"/>
      <c r="H268" s="16"/>
    </row>
    <row r="269" spans="1:8" s="8" customFormat="1" ht="18.75" customHeight="1" x14ac:dyDescent="0.3">
      <c r="A269" s="230"/>
      <c r="B269" s="113" t="s">
        <v>5</v>
      </c>
      <c r="C269" s="105">
        <v>0</v>
      </c>
      <c r="D269" s="105">
        <v>0</v>
      </c>
      <c r="E269" s="105">
        <f t="shared" si="56"/>
        <v>0</v>
      </c>
      <c r="F269" s="113"/>
      <c r="G269" s="16"/>
      <c r="H269" s="16"/>
    </row>
    <row r="270" spans="1:8" s="8" customFormat="1" ht="18.75" customHeight="1" x14ac:dyDescent="0.3">
      <c r="A270" s="230"/>
      <c r="B270" s="113" t="s">
        <v>7</v>
      </c>
      <c r="C270" s="105">
        <v>0</v>
      </c>
      <c r="D270" s="105">
        <v>0</v>
      </c>
      <c r="E270" s="105">
        <f t="shared" si="56"/>
        <v>0</v>
      </c>
      <c r="F270" s="113"/>
      <c r="G270" s="16"/>
      <c r="H270" s="16"/>
    </row>
    <row r="271" spans="1:8" s="8" customFormat="1" ht="82.5" x14ac:dyDescent="0.3">
      <c r="A271" s="230"/>
      <c r="B271" s="134" t="s">
        <v>77</v>
      </c>
      <c r="C271" s="108">
        <f>C272+C277+C282</f>
        <v>60414.846700000002</v>
      </c>
      <c r="D271" s="108">
        <f>D272+D277+D282</f>
        <v>56751.120899999994</v>
      </c>
      <c r="E271" s="108">
        <f>IFERROR(D271/C271*100,0)</f>
        <v>93.935719446259881</v>
      </c>
      <c r="F271" s="21"/>
      <c r="G271" s="16"/>
      <c r="H271" s="16"/>
    </row>
    <row r="272" spans="1:8" s="8" customFormat="1" ht="123" customHeight="1" x14ac:dyDescent="0.3">
      <c r="A272" s="230">
        <v>45</v>
      </c>
      <c r="B272" s="122" t="s">
        <v>240</v>
      </c>
      <c r="C272" s="108">
        <f>SUM(C273:C276)</f>
        <v>8080.5594000000001</v>
      </c>
      <c r="D272" s="108">
        <f>SUM(D273:D276)</f>
        <v>6863.8221999999996</v>
      </c>
      <c r="E272" s="108">
        <f>IFERROR(D272/C272*100,0)</f>
        <v>84.942413764076775</v>
      </c>
      <c r="F272" s="110" t="s">
        <v>245</v>
      </c>
      <c r="G272" s="48"/>
      <c r="H272" s="16"/>
    </row>
    <row r="273" spans="1:8" s="8" customFormat="1" x14ac:dyDescent="0.3">
      <c r="A273" s="230"/>
      <c r="B273" s="112" t="s">
        <v>8</v>
      </c>
      <c r="C273" s="105">
        <v>0</v>
      </c>
      <c r="D273" s="105">
        <v>0</v>
      </c>
      <c r="E273" s="105">
        <f>IFERROR(D273/C273*100,0)</f>
        <v>0</v>
      </c>
      <c r="F273" s="21"/>
      <c r="G273" s="16"/>
      <c r="H273" s="16"/>
    </row>
    <row r="274" spans="1:8" s="8" customFormat="1" ht="18.75" customHeight="1" x14ac:dyDescent="0.3">
      <c r="A274" s="230"/>
      <c r="B274" s="113" t="s">
        <v>4</v>
      </c>
      <c r="C274" s="105">
        <v>0</v>
      </c>
      <c r="D274" s="105">
        <v>0</v>
      </c>
      <c r="E274" s="105">
        <f t="shared" ref="E274:E276" si="57">IFERROR(D274/C274*100,0)</f>
        <v>0</v>
      </c>
      <c r="F274" s="11"/>
      <c r="G274" s="16"/>
      <c r="H274" s="16"/>
    </row>
    <row r="275" spans="1:8" s="8" customFormat="1" ht="18.75" customHeight="1" x14ac:dyDescent="0.3">
      <c r="A275" s="230"/>
      <c r="B275" s="113" t="s">
        <v>5</v>
      </c>
      <c r="C275" s="105">
        <v>8080.5594000000001</v>
      </c>
      <c r="D275" s="105">
        <v>6863.8221999999996</v>
      </c>
      <c r="E275" s="105">
        <f t="shared" si="57"/>
        <v>84.942413764076775</v>
      </c>
      <c r="F275" s="11"/>
      <c r="G275" s="16"/>
      <c r="H275" s="16"/>
    </row>
    <row r="276" spans="1:8" s="8" customFormat="1" ht="18.75" customHeight="1" x14ac:dyDescent="0.3">
      <c r="A276" s="230"/>
      <c r="B276" s="113" t="s">
        <v>7</v>
      </c>
      <c r="C276" s="105">
        <v>0</v>
      </c>
      <c r="D276" s="105">
        <v>0</v>
      </c>
      <c r="E276" s="105">
        <f t="shared" si="57"/>
        <v>0</v>
      </c>
      <c r="F276" s="11"/>
      <c r="G276" s="16"/>
      <c r="H276" s="16"/>
    </row>
    <row r="277" spans="1:8" s="8" customFormat="1" ht="121.5" customHeight="1" x14ac:dyDescent="0.3">
      <c r="A277" s="230">
        <v>46</v>
      </c>
      <c r="B277" s="122" t="s">
        <v>241</v>
      </c>
      <c r="C277" s="108">
        <f>SUM(C278:C281)</f>
        <v>14853.8873</v>
      </c>
      <c r="D277" s="108">
        <f>SUM(D278:D281)</f>
        <v>14318.410400000001</v>
      </c>
      <c r="E277" s="108">
        <f>IFERROR(D277/C277*100,0)</f>
        <v>96.395038623997095</v>
      </c>
      <c r="F277" s="110" t="s">
        <v>246</v>
      </c>
      <c r="G277" s="48"/>
      <c r="H277" s="16"/>
    </row>
    <row r="278" spans="1:8" s="8" customFormat="1" x14ac:dyDescent="0.3">
      <c r="A278" s="230"/>
      <c r="B278" s="112" t="s">
        <v>8</v>
      </c>
      <c r="C278" s="105">
        <v>0</v>
      </c>
      <c r="D278" s="105">
        <v>0</v>
      </c>
      <c r="E278" s="105">
        <f>IFERROR(D278/C278*100,0)</f>
        <v>0</v>
      </c>
      <c r="F278" s="21"/>
      <c r="G278" s="16"/>
      <c r="H278" s="16"/>
    </row>
    <row r="279" spans="1:8" s="8" customFormat="1" ht="18.75" customHeight="1" x14ac:dyDescent="0.3">
      <c r="A279" s="230"/>
      <c r="B279" s="113" t="s">
        <v>4</v>
      </c>
      <c r="C279" s="105">
        <v>0</v>
      </c>
      <c r="D279" s="105">
        <v>0</v>
      </c>
      <c r="E279" s="105">
        <f t="shared" ref="E279:E281" si="58">IFERROR(D279/C279*100,0)</f>
        <v>0</v>
      </c>
      <c r="F279" s="11"/>
      <c r="G279" s="16"/>
      <c r="H279" s="16"/>
    </row>
    <row r="280" spans="1:8" s="8" customFormat="1" ht="18.75" customHeight="1" x14ac:dyDescent="0.3">
      <c r="A280" s="230"/>
      <c r="B280" s="113" t="s">
        <v>5</v>
      </c>
      <c r="C280" s="105">
        <v>14853.8873</v>
      </c>
      <c r="D280" s="105">
        <v>14318.410400000001</v>
      </c>
      <c r="E280" s="105">
        <f t="shared" si="58"/>
        <v>96.395038623997095</v>
      </c>
      <c r="F280" s="11"/>
      <c r="G280" s="16"/>
      <c r="H280" s="16"/>
    </row>
    <row r="281" spans="1:8" s="8" customFormat="1" ht="18.75" customHeight="1" x14ac:dyDescent="0.3">
      <c r="A281" s="230"/>
      <c r="B281" s="113" t="s">
        <v>7</v>
      </c>
      <c r="C281" s="105">
        <v>0</v>
      </c>
      <c r="D281" s="105">
        <v>0</v>
      </c>
      <c r="E281" s="105">
        <f t="shared" si="58"/>
        <v>0</v>
      </c>
      <c r="F281" s="11"/>
      <c r="G281" s="16"/>
      <c r="H281" s="16"/>
    </row>
    <row r="282" spans="1:8" s="8" customFormat="1" ht="154.5" customHeight="1" x14ac:dyDescent="0.3">
      <c r="A282" s="230">
        <v>47</v>
      </c>
      <c r="B282" s="134" t="s">
        <v>242</v>
      </c>
      <c r="C282" s="108">
        <f>SUM(C283:C286)</f>
        <v>37480.400000000001</v>
      </c>
      <c r="D282" s="108">
        <f>SUM(D283:D286)</f>
        <v>35568.888299999999</v>
      </c>
      <c r="E282" s="108">
        <f>IFERROR(D282/C282*100,0)</f>
        <v>94.899969850908732</v>
      </c>
      <c r="F282" s="110" t="s">
        <v>247</v>
      </c>
      <c r="G282" s="48"/>
      <c r="H282" s="16"/>
    </row>
    <row r="283" spans="1:8" s="8" customFormat="1" x14ac:dyDescent="0.3">
      <c r="A283" s="230"/>
      <c r="B283" s="112" t="s">
        <v>8</v>
      </c>
      <c r="C283" s="105">
        <v>0</v>
      </c>
      <c r="D283" s="105">
        <v>0</v>
      </c>
      <c r="E283" s="105">
        <f>IFERROR(D283/C283*100,0)</f>
        <v>0</v>
      </c>
      <c r="F283" s="110"/>
      <c r="G283" s="16"/>
      <c r="H283" s="16"/>
    </row>
    <row r="284" spans="1:8" s="8" customFormat="1" ht="18.75" customHeight="1" x14ac:dyDescent="0.3">
      <c r="A284" s="230"/>
      <c r="B284" s="113" t="s">
        <v>4</v>
      </c>
      <c r="C284" s="105">
        <v>0</v>
      </c>
      <c r="D284" s="105">
        <v>0</v>
      </c>
      <c r="E284" s="105">
        <f t="shared" ref="E284:E286" si="59">IFERROR(D284/C284*100,0)</f>
        <v>0</v>
      </c>
      <c r="F284" s="113"/>
      <c r="G284" s="16"/>
      <c r="H284" s="16"/>
    </row>
    <row r="285" spans="1:8" ht="18.75" customHeight="1" x14ac:dyDescent="0.3">
      <c r="B285" s="113" t="s">
        <v>5</v>
      </c>
      <c r="C285" s="105">
        <v>37480.400000000001</v>
      </c>
      <c r="D285" s="105">
        <v>35568.888299999999</v>
      </c>
      <c r="E285" s="105">
        <f t="shared" si="59"/>
        <v>94.899969850908732</v>
      </c>
      <c r="F285" s="113"/>
      <c r="G285" s="13"/>
      <c r="H285" s="13"/>
    </row>
    <row r="286" spans="1:8" s="8" customFormat="1" ht="18.75" customHeight="1" x14ac:dyDescent="0.3">
      <c r="A286" s="230"/>
      <c r="B286" s="113" t="s">
        <v>7</v>
      </c>
      <c r="C286" s="111">
        <v>0</v>
      </c>
      <c r="D286" s="111">
        <v>0</v>
      </c>
      <c r="E286" s="111">
        <f t="shared" si="59"/>
        <v>0</v>
      </c>
      <c r="F286" s="113"/>
      <c r="G286" s="16"/>
      <c r="H286" s="16"/>
    </row>
    <row r="287" spans="1:8" s="8" customFormat="1" x14ac:dyDescent="0.3">
      <c r="A287" s="230"/>
      <c r="B287" s="129" t="s">
        <v>6</v>
      </c>
      <c r="C287" s="116">
        <f>SUM(C288:C291)</f>
        <v>430566.2300000001</v>
      </c>
      <c r="D287" s="116">
        <f>SUM(D288:D291)</f>
        <v>419346.31520000007</v>
      </c>
      <c r="E287" s="116">
        <f>IFERROR(D287/C287*100,0)</f>
        <v>97.394148909448845</v>
      </c>
      <c r="F287" s="142"/>
      <c r="G287" s="182"/>
      <c r="H287" s="16"/>
    </row>
    <row r="288" spans="1:8" s="8" customFormat="1" x14ac:dyDescent="0.3">
      <c r="A288" s="230"/>
      <c r="B288" s="138" t="s">
        <v>8</v>
      </c>
      <c r="C288" s="105">
        <f>C231+C236+C241+C246+C251+C256+C262+C267+C273+C278+C283</f>
        <v>280.59640000000002</v>
      </c>
      <c r="D288" s="105">
        <f>D231+D236+D241+D246+D251+D256+D262+D267+D273+D278+D283</f>
        <v>280.59640000000002</v>
      </c>
      <c r="E288" s="111">
        <f>IFERROR(D288/C288*100,0)</f>
        <v>100</v>
      </c>
      <c r="F288" s="110"/>
      <c r="G288" s="195"/>
      <c r="H288" s="16"/>
    </row>
    <row r="289" spans="1:12" s="8" customFormat="1" x14ac:dyDescent="0.3">
      <c r="A289" s="230"/>
      <c r="B289" s="119" t="s">
        <v>4</v>
      </c>
      <c r="C289" s="105">
        <f t="shared" ref="C289:D291" si="60">C232+C237+C242+C247+C252+C257+C263+C268+C274+C279+C284</f>
        <v>207179.70660000003</v>
      </c>
      <c r="D289" s="105">
        <f t="shared" si="60"/>
        <v>206974.5485</v>
      </c>
      <c r="E289" s="111">
        <f t="shared" ref="E289:E291" si="61">IFERROR(D289/C289*100,0)</f>
        <v>99.90097577442944</v>
      </c>
      <c r="F289" s="110"/>
      <c r="G289" s="182"/>
      <c r="H289" s="24"/>
    </row>
    <row r="290" spans="1:12" s="8" customFormat="1" x14ac:dyDescent="0.3">
      <c r="A290" s="230"/>
      <c r="B290" s="119" t="s">
        <v>5</v>
      </c>
      <c r="C290" s="105">
        <f t="shared" si="60"/>
        <v>91981.277200000011</v>
      </c>
      <c r="D290" s="105">
        <f t="shared" si="60"/>
        <v>82667.167100000006</v>
      </c>
      <c r="E290" s="111">
        <f t="shared" si="61"/>
        <v>89.873906534535479</v>
      </c>
      <c r="F290" s="110"/>
      <c r="G290" s="182">
        <f>(C288+C289+C291)/C287*100</f>
        <v>78.637136219438304</v>
      </c>
      <c r="H290" s="16"/>
    </row>
    <row r="291" spans="1:12" s="8" customFormat="1" x14ac:dyDescent="0.3">
      <c r="A291" s="230"/>
      <c r="B291" s="119" t="s">
        <v>7</v>
      </c>
      <c r="C291" s="105">
        <f t="shared" si="60"/>
        <v>131124.64980000001</v>
      </c>
      <c r="D291" s="105">
        <f t="shared" si="60"/>
        <v>129424.00320000001</v>
      </c>
      <c r="E291" s="111">
        <f t="shared" si="61"/>
        <v>98.703030587617249</v>
      </c>
      <c r="F291" s="110"/>
      <c r="G291" s="182">
        <f>SUM(D267,D262,D257,D252,D231,D200,D174)/SUM(C267,C262,C257,C252,C231,C200,C174)*100</f>
        <v>92.966860480896258</v>
      </c>
      <c r="H291" s="16"/>
    </row>
    <row r="292" spans="1:12" s="61" customFormat="1" ht="18.75" customHeight="1" x14ac:dyDescent="0.3">
      <c r="A292" s="231"/>
      <c r="B292" s="255" t="s">
        <v>82</v>
      </c>
      <c r="C292" s="256"/>
      <c r="D292" s="256"/>
      <c r="E292" s="256"/>
      <c r="F292" s="257"/>
      <c r="G292" s="60"/>
      <c r="H292" s="60"/>
    </row>
    <row r="293" spans="1:12" x14ac:dyDescent="0.3">
      <c r="B293" s="243" t="s">
        <v>144</v>
      </c>
      <c r="C293" s="243"/>
      <c r="D293" s="243"/>
      <c r="E293" s="243"/>
      <c r="F293" s="243"/>
      <c r="G293" s="13"/>
      <c r="H293" s="13"/>
      <c r="I293" s="8"/>
      <c r="J293" s="8"/>
      <c r="K293" s="8"/>
      <c r="L293" s="8"/>
    </row>
    <row r="294" spans="1:12" s="8" customFormat="1" ht="33" x14ac:dyDescent="0.3">
      <c r="A294" s="230"/>
      <c r="B294" s="131" t="s">
        <v>35</v>
      </c>
      <c r="C294" s="125">
        <f>C295+C300</f>
        <v>21788.100000000002</v>
      </c>
      <c r="D294" s="125">
        <f>D295+D300</f>
        <v>21731.829999999998</v>
      </c>
      <c r="E294" s="109">
        <f>IFERROR(D294/C294*100,0)</f>
        <v>99.741739757023311</v>
      </c>
      <c r="F294" s="132"/>
      <c r="G294" s="16"/>
      <c r="H294" s="16"/>
    </row>
    <row r="295" spans="1:12" s="38" customFormat="1" ht="208.5" customHeight="1" x14ac:dyDescent="0.3">
      <c r="A295" s="100">
        <v>48</v>
      </c>
      <c r="B295" s="133" t="s">
        <v>101</v>
      </c>
      <c r="C295" s="108">
        <f>SUM(C296:C299)</f>
        <v>1886.6999999999998</v>
      </c>
      <c r="D295" s="108">
        <f>SUM(D296:D299)</f>
        <v>1830.53</v>
      </c>
      <c r="E295" s="108">
        <f>IFERROR(D295/C295*100,0)</f>
        <v>97.022844119361864</v>
      </c>
      <c r="F295" s="120" t="s">
        <v>161</v>
      </c>
      <c r="G295" s="36"/>
      <c r="H295" s="37"/>
    </row>
    <row r="296" spans="1:12" s="8" customFormat="1" x14ac:dyDescent="0.3">
      <c r="A296" s="230"/>
      <c r="B296" s="112" t="s">
        <v>8</v>
      </c>
      <c r="C296" s="111">
        <v>0</v>
      </c>
      <c r="D296" s="111">
        <v>0</v>
      </c>
      <c r="E296" s="111">
        <f>IFERROR(D296/C296*100,0)</f>
        <v>0</v>
      </c>
      <c r="F296" s="110"/>
      <c r="G296" s="16"/>
      <c r="H296" s="16"/>
    </row>
    <row r="297" spans="1:12" x14ac:dyDescent="0.3">
      <c r="B297" s="119" t="s">
        <v>4</v>
      </c>
      <c r="C297" s="105">
        <v>839.1</v>
      </c>
      <c r="D297" s="105">
        <v>838.93</v>
      </c>
      <c r="E297" s="111">
        <f t="shared" ref="E297:E299" si="62">IFERROR(D297/C297*100,0)</f>
        <v>99.979740197831006</v>
      </c>
      <c r="F297" s="119"/>
      <c r="G297" s="18"/>
      <c r="H297" s="13"/>
    </row>
    <row r="298" spans="1:12" x14ac:dyDescent="0.3">
      <c r="B298" s="119" t="s">
        <v>5</v>
      </c>
      <c r="C298" s="105">
        <v>1047.5999999999999</v>
      </c>
      <c r="D298" s="105">
        <v>991.6</v>
      </c>
      <c r="E298" s="111">
        <f t="shared" si="62"/>
        <v>94.654448262695695</v>
      </c>
      <c r="F298" s="119"/>
      <c r="G298" s="18"/>
      <c r="H298" s="13"/>
    </row>
    <row r="299" spans="1:12" s="8" customFormat="1" ht="18.75" customHeight="1" x14ac:dyDescent="0.3">
      <c r="A299" s="230"/>
      <c r="B299" s="113" t="s">
        <v>7</v>
      </c>
      <c r="C299" s="111">
        <v>0</v>
      </c>
      <c r="D299" s="111">
        <v>0</v>
      </c>
      <c r="E299" s="111">
        <f t="shared" si="62"/>
        <v>0</v>
      </c>
      <c r="F299" s="113"/>
      <c r="G299" s="16"/>
      <c r="H299" s="16"/>
    </row>
    <row r="300" spans="1:12" s="38" customFormat="1" ht="133.5" customHeight="1" x14ac:dyDescent="0.3">
      <c r="A300" s="100">
        <v>49</v>
      </c>
      <c r="B300" s="133" t="s">
        <v>164</v>
      </c>
      <c r="C300" s="108">
        <f>SUM(C301:C304)</f>
        <v>19901.400000000001</v>
      </c>
      <c r="D300" s="108">
        <f>SUM(D301:D304)</f>
        <v>19901.3</v>
      </c>
      <c r="E300" s="108">
        <f>IFERROR(D300/C300*100,0)</f>
        <v>99.999497522787323</v>
      </c>
      <c r="F300" s="120" t="s">
        <v>163</v>
      </c>
      <c r="G300" s="36"/>
      <c r="H300" s="37"/>
    </row>
    <row r="301" spans="1:12" s="8" customFormat="1" x14ac:dyDescent="0.3">
      <c r="A301" s="230"/>
      <c r="B301" s="112" t="s">
        <v>8</v>
      </c>
      <c r="C301" s="111">
        <v>0</v>
      </c>
      <c r="D301" s="111">
        <v>0</v>
      </c>
      <c r="E301" s="111">
        <f>IFERROR(D301/C301*100,0)</f>
        <v>0</v>
      </c>
      <c r="F301" s="110"/>
      <c r="G301" s="16"/>
      <c r="H301" s="16"/>
    </row>
    <row r="302" spans="1:12" x14ac:dyDescent="0.3">
      <c r="B302" s="119" t="s">
        <v>4</v>
      </c>
      <c r="C302" s="105">
        <v>7403.4</v>
      </c>
      <c r="D302" s="105">
        <v>7403.33</v>
      </c>
      <c r="E302" s="111">
        <f t="shared" ref="E302:E304" si="63">IFERROR(D302/C302*100,0)</f>
        <v>99.999054488478265</v>
      </c>
      <c r="F302" s="119"/>
      <c r="G302" s="18"/>
      <c r="H302" s="13"/>
    </row>
    <row r="303" spans="1:12" x14ac:dyDescent="0.3">
      <c r="B303" s="119" t="s">
        <v>5</v>
      </c>
      <c r="C303" s="105">
        <v>12498</v>
      </c>
      <c r="D303" s="105">
        <v>12497.97</v>
      </c>
      <c r="E303" s="111">
        <f t="shared" si="63"/>
        <v>99.999759961593853</v>
      </c>
      <c r="F303" s="119"/>
      <c r="G303" s="18"/>
      <c r="H303" s="13"/>
    </row>
    <row r="304" spans="1:12" s="8" customFormat="1" ht="18.75" customHeight="1" x14ac:dyDescent="0.3">
      <c r="A304" s="230"/>
      <c r="B304" s="113" t="s">
        <v>7</v>
      </c>
      <c r="C304" s="111">
        <v>0</v>
      </c>
      <c r="D304" s="111">
        <v>0</v>
      </c>
      <c r="E304" s="111">
        <f t="shared" si="63"/>
        <v>0</v>
      </c>
      <c r="F304" s="113"/>
      <c r="G304" s="16"/>
      <c r="H304" s="16"/>
    </row>
    <row r="305" spans="1:8" ht="40.5" customHeight="1" x14ac:dyDescent="0.3">
      <c r="B305" s="131" t="s">
        <v>34</v>
      </c>
      <c r="C305" s="108">
        <f>C306</f>
        <v>3238.85</v>
      </c>
      <c r="D305" s="108">
        <f>D306</f>
        <v>3079.96</v>
      </c>
      <c r="E305" s="109">
        <f>IFERROR(D305/C305*100,0)</f>
        <v>95.094246414622475</v>
      </c>
      <c r="F305" s="119"/>
      <c r="G305" s="18"/>
      <c r="H305" s="13"/>
    </row>
    <row r="306" spans="1:8" s="38" customFormat="1" ht="162.75" customHeight="1" x14ac:dyDescent="0.3">
      <c r="A306" s="100">
        <v>50</v>
      </c>
      <c r="B306" s="134" t="s">
        <v>36</v>
      </c>
      <c r="C306" s="108">
        <f>SUM(C307:C310)</f>
        <v>3238.85</v>
      </c>
      <c r="D306" s="108">
        <f>SUM(D307:D310)</f>
        <v>3079.96</v>
      </c>
      <c r="E306" s="105">
        <f>IFERROR(D306/C306*100,0)</f>
        <v>95.094246414622475</v>
      </c>
      <c r="F306" s="135" t="s">
        <v>293</v>
      </c>
      <c r="G306" s="37"/>
      <c r="H306" s="37"/>
    </row>
    <row r="307" spans="1:8" s="8" customFormat="1" x14ac:dyDescent="0.3">
      <c r="A307" s="230"/>
      <c r="B307" s="112" t="s">
        <v>8</v>
      </c>
      <c r="C307" s="111">
        <v>0</v>
      </c>
      <c r="D307" s="111">
        <v>0</v>
      </c>
      <c r="E307" s="111">
        <f>IFERROR(D307/C307*100,0)</f>
        <v>0</v>
      </c>
      <c r="F307" s="110"/>
      <c r="G307" s="16"/>
      <c r="H307" s="16"/>
    </row>
    <row r="308" spans="1:8" x14ac:dyDescent="0.3">
      <c r="B308" s="119" t="s">
        <v>4</v>
      </c>
      <c r="C308" s="105">
        <v>3203.7</v>
      </c>
      <c r="D308" s="105">
        <v>3044.81</v>
      </c>
      <c r="E308" s="111">
        <f t="shared" ref="E308:E310" si="64">IFERROR(D308/C308*100,0)</f>
        <v>95.04042201204858</v>
      </c>
      <c r="F308" s="119"/>
      <c r="G308" s="18"/>
      <c r="H308" s="13"/>
    </row>
    <row r="309" spans="1:8" x14ac:dyDescent="0.3">
      <c r="B309" s="119" t="s">
        <v>5</v>
      </c>
      <c r="C309" s="105">
        <v>35.15</v>
      </c>
      <c r="D309" s="105">
        <v>35.15</v>
      </c>
      <c r="E309" s="111">
        <f t="shared" si="64"/>
        <v>100</v>
      </c>
      <c r="F309" s="119"/>
      <c r="G309" s="18"/>
      <c r="H309" s="13"/>
    </row>
    <row r="310" spans="1:8" s="8" customFormat="1" ht="18.75" customHeight="1" x14ac:dyDescent="0.3">
      <c r="A310" s="230"/>
      <c r="B310" s="113" t="s">
        <v>7</v>
      </c>
      <c r="C310" s="111">
        <v>0</v>
      </c>
      <c r="D310" s="111">
        <v>0</v>
      </c>
      <c r="E310" s="111">
        <f t="shared" si="64"/>
        <v>0</v>
      </c>
      <c r="F310" s="113"/>
      <c r="G310" s="16"/>
      <c r="H310" s="16"/>
    </row>
    <row r="311" spans="1:8" ht="49.5" customHeight="1" x14ac:dyDescent="0.3">
      <c r="B311" s="131" t="s">
        <v>37</v>
      </c>
      <c r="C311" s="108">
        <f>C312</f>
        <v>72.69</v>
      </c>
      <c r="D311" s="108">
        <f>D312</f>
        <v>72.69</v>
      </c>
      <c r="E311" s="109">
        <f>IFERROR(D311/C311*100,0)</f>
        <v>100</v>
      </c>
      <c r="F311" s="119"/>
      <c r="G311" s="18"/>
      <c r="H311" s="13"/>
    </row>
    <row r="312" spans="1:8" ht="49.5" x14ac:dyDescent="0.3">
      <c r="A312" s="100">
        <v>51</v>
      </c>
      <c r="B312" s="136" t="s">
        <v>102</v>
      </c>
      <c r="C312" s="108">
        <f>SUM(C313:C316)</f>
        <v>72.69</v>
      </c>
      <c r="D312" s="108">
        <f>SUM(D313:D316)</f>
        <v>72.69</v>
      </c>
      <c r="E312" s="108">
        <f>IFERROR(D312/C312*100,0)</f>
        <v>100</v>
      </c>
      <c r="F312" s="119" t="s">
        <v>162</v>
      </c>
      <c r="G312" s="18"/>
      <c r="H312" s="13"/>
    </row>
    <row r="313" spans="1:8" s="8" customFormat="1" x14ac:dyDescent="0.3">
      <c r="A313" s="230"/>
      <c r="B313" s="112" t="s">
        <v>8</v>
      </c>
      <c r="C313" s="111">
        <v>0</v>
      </c>
      <c r="D313" s="111">
        <v>0</v>
      </c>
      <c r="E313" s="111">
        <f>IFERROR(D313/C313*100,0)</f>
        <v>0</v>
      </c>
      <c r="F313" s="110"/>
      <c r="G313" s="16"/>
      <c r="H313" s="16"/>
    </row>
    <row r="314" spans="1:8" x14ac:dyDescent="0.3">
      <c r="B314" s="137" t="s">
        <v>4</v>
      </c>
      <c r="C314" s="105">
        <v>72.69</v>
      </c>
      <c r="D314" s="105">
        <v>72.69</v>
      </c>
      <c r="E314" s="111">
        <f t="shared" ref="E314:E316" si="65">IFERROR(D314/C314*100,0)</f>
        <v>100</v>
      </c>
      <c r="F314" s="119"/>
      <c r="G314" s="18"/>
      <c r="H314" s="13"/>
    </row>
    <row r="315" spans="1:8" x14ac:dyDescent="0.3">
      <c r="B315" s="119" t="s">
        <v>5</v>
      </c>
      <c r="C315" s="111">
        <v>0</v>
      </c>
      <c r="D315" s="111">
        <v>0</v>
      </c>
      <c r="E315" s="111">
        <f t="shared" si="65"/>
        <v>0</v>
      </c>
      <c r="F315" s="119"/>
      <c r="G315" s="18"/>
      <c r="H315" s="13"/>
    </row>
    <row r="316" spans="1:8" s="8" customFormat="1" ht="18.75" customHeight="1" x14ac:dyDescent="0.3">
      <c r="A316" s="230"/>
      <c r="B316" s="113" t="s">
        <v>7</v>
      </c>
      <c r="C316" s="111">
        <v>0</v>
      </c>
      <c r="D316" s="111">
        <v>0</v>
      </c>
      <c r="E316" s="111">
        <f t="shared" si="65"/>
        <v>0</v>
      </c>
      <c r="F316" s="113"/>
      <c r="G316" s="16"/>
      <c r="H316" s="16"/>
    </row>
    <row r="317" spans="1:8" s="8" customFormat="1" ht="21.75" customHeight="1" x14ac:dyDescent="0.3">
      <c r="A317" s="230"/>
      <c r="B317" s="129" t="s">
        <v>6</v>
      </c>
      <c r="C317" s="116">
        <f>SUM(C318:C321)</f>
        <v>25099.64</v>
      </c>
      <c r="D317" s="116">
        <f>SUM(D318:D321)</f>
        <v>24884.48</v>
      </c>
      <c r="E317" s="116">
        <f>IFERROR(D317/C317*100,0)</f>
        <v>99.142776549783179</v>
      </c>
      <c r="F317" s="130"/>
      <c r="G317" s="16"/>
      <c r="H317" s="16"/>
    </row>
    <row r="318" spans="1:8" s="8" customFormat="1" x14ac:dyDescent="0.3">
      <c r="A318" s="230"/>
      <c r="B318" s="112" t="s">
        <v>8</v>
      </c>
      <c r="C318" s="105">
        <f>C296+C301+C307+C313</f>
        <v>0</v>
      </c>
      <c r="D318" s="105">
        <f>D296+D301+D307+D313</f>
        <v>0</v>
      </c>
      <c r="E318" s="111">
        <f>IFERROR(D318/C318*100,0)</f>
        <v>0</v>
      </c>
      <c r="F318" s="110"/>
      <c r="G318" s="16"/>
      <c r="H318" s="16"/>
    </row>
    <row r="319" spans="1:8" s="8" customFormat="1" ht="19.5" customHeight="1" x14ac:dyDescent="0.3">
      <c r="A319" s="230"/>
      <c r="B319" s="119" t="s">
        <v>4</v>
      </c>
      <c r="C319" s="105">
        <f t="shared" ref="C319:D321" si="66">C297+C302+C308+C314</f>
        <v>11518.890000000001</v>
      </c>
      <c r="D319" s="105">
        <f t="shared" si="66"/>
        <v>11359.76</v>
      </c>
      <c r="E319" s="111">
        <f t="shared" ref="E319:E321" si="67">IFERROR(D319/C319*100,0)</f>
        <v>98.618530084061902</v>
      </c>
      <c r="F319" s="119"/>
      <c r="G319" s="16"/>
      <c r="H319" s="16"/>
    </row>
    <row r="320" spans="1:8" s="8" customFormat="1" ht="19.5" customHeight="1" x14ac:dyDescent="0.3">
      <c r="A320" s="230"/>
      <c r="B320" s="119" t="s">
        <v>5</v>
      </c>
      <c r="C320" s="105">
        <f t="shared" si="66"/>
        <v>13580.75</v>
      </c>
      <c r="D320" s="105">
        <f t="shared" si="66"/>
        <v>13524.72</v>
      </c>
      <c r="E320" s="111">
        <f t="shared" si="67"/>
        <v>99.587430738361277</v>
      </c>
      <c r="F320" s="119"/>
      <c r="G320" s="180">
        <f>(D318+D319+D321)/(C321+C319+C318)*100</f>
        <v>98.618530084061902</v>
      </c>
      <c r="H320" s="16"/>
    </row>
    <row r="321" spans="1:10" s="8" customFormat="1" ht="18.75" customHeight="1" x14ac:dyDescent="0.3">
      <c r="A321" s="230"/>
      <c r="B321" s="113" t="s">
        <v>7</v>
      </c>
      <c r="C321" s="105">
        <f t="shared" si="66"/>
        <v>0</v>
      </c>
      <c r="D321" s="105">
        <f t="shared" si="66"/>
        <v>0</v>
      </c>
      <c r="E321" s="111">
        <f t="shared" si="67"/>
        <v>0</v>
      </c>
      <c r="F321" s="113"/>
      <c r="G321" s="180">
        <f>(C318+C319+C321)/C317*100</f>
        <v>45.892650253151047</v>
      </c>
      <c r="H321" s="16"/>
    </row>
    <row r="322" spans="1:10" x14ac:dyDescent="0.3">
      <c r="B322" s="248" t="s">
        <v>145</v>
      </c>
      <c r="C322" s="243"/>
      <c r="D322" s="243"/>
      <c r="E322" s="243"/>
      <c r="F322" s="243"/>
      <c r="G322" s="13"/>
      <c r="H322" s="13"/>
      <c r="I322" s="8"/>
      <c r="J322" s="8"/>
    </row>
    <row r="323" spans="1:10" s="8" customFormat="1" ht="34.5" customHeight="1" x14ac:dyDescent="0.3">
      <c r="A323" s="230"/>
      <c r="B323" s="122" t="s">
        <v>122</v>
      </c>
      <c r="C323" s="108">
        <f>C324+C329+C339+C344+C334</f>
        <v>61411.695200000002</v>
      </c>
      <c r="D323" s="108">
        <f>D324+D329+D339+D344+D334</f>
        <v>56962.746200000001</v>
      </c>
      <c r="E323" s="109">
        <f>IFERROR(D323/C323*100,0)</f>
        <v>92.755534616800489</v>
      </c>
      <c r="F323" s="196"/>
      <c r="G323" s="67"/>
      <c r="H323" s="16"/>
    </row>
    <row r="324" spans="1:10" s="29" customFormat="1" ht="202.5" customHeight="1" x14ac:dyDescent="0.3">
      <c r="A324" s="230">
        <v>52</v>
      </c>
      <c r="B324" s="197" t="s">
        <v>38</v>
      </c>
      <c r="C324" s="108">
        <f>SUM(C325:C328)</f>
        <v>26814.1</v>
      </c>
      <c r="D324" s="108">
        <f>SUM(D325:D328)</f>
        <v>26814.13</v>
      </c>
      <c r="E324" s="108">
        <f>IFERROR(D324/C324*100,0)</f>
        <v>100.00011188143552</v>
      </c>
      <c r="F324" s="211" t="s">
        <v>270</v>
      </c>
      <c r="G324" s="28"/>
      <c r="H324" s="28"/>
    </row>
    <row r="325" spans="1:10" s="8" customFormat="1" x14ac:dyDescent="0.3">
      <c r="A325" s="230"/>
      <c r="B325" s="112" t="s">
        <v>8</v>
      </c>
      <c r="C325" s="111">
        <v>0</v>
      </c>
      <c r="D325" s="111">
        <v>0</v>
      </c>
      <c r="E325" s="111">
        <f>IFERROR(D325/C325*100,0)</f>
        <v>0</v>
      </c>
      <c r="F325" s="21"/>
      <c r="G325" s="16"/>
      <c r="H325" s="16"/>
    </row>
    <row r="326" spans="1:10" s="8" customFormat="1" ht="18.75" customHeight="1" x14ac:dyDescent="0.3">
      <c r="A326" s="230"/>
      <c r="B326" s="119" t="s">
        <v>4</v>
      </c>
      <c r="C326" s="111">
        <v>26814.1</v>
      </c>
      <c r="D326" s="111">
        <v>26814.13</v>
      </c>
      <c r="E326" s="111">
        <f t="shared" ref="E326:E328" si="68">IFERROR(D326/C326*100,0)</f>
        <v>100.00011188143552</v>
      </c>
      <c r="F326" s="4"/>
      <c r="G326" s="16"/>
      <c r="H326" s="16"/>
    </row>
    <row r="327" spans="1:10" x14ac:dyDescent="0.3">
      <c r="B327" s="119" t="s">
        <v>5</v>
      </c>
      <c r="C327" s="111">
        <v>0</v>
      </c>
      <c r="D327" s="111">
        <v>0</v>
      </c>
      <c r="E327" s="111">
        <f t="shared" si="68"/>
        <v>0</v>
      </c>
      <c r="F327" s="22"/>
      <c r="G327" s="18"/>
      <c r="H327" s="13"/>
    </row>
    <row r="328" spans="1:10" s="8" customFormat="1" ht="18.75" customHeight="1" x14ac:dyDescent="0.3">
      <c r="A328" s="230"/>
      <c r="B328" s="113" t="s">
        <v>7</v>
      </c>
      <c r="C328" s="111">
        <v>0</v>
      </c>
      <c r="D328" s="111">
        <v>0</v>
      </c>
      <c r="E328" s="111">
        <f t="shared" si="68"/>
        <v>0</v>
      </c>
      <c r="F328" s="11"/>
      <c r="G328" s="16"/>
      <c r="H328" s="16"/>
    </row>
    <row r="329" spans="1:10" s="29" customFormat="1" ht="402" customHeight="1" x14ac:dyDescent="0.3">
      <c r="A329" s="230">
        <v>53</v>
      </c>
      <c r="B329" s="197" t="s">
        <v>123</v>
      </c>
      <c r="C329" s="108">
        <f>SUM(C330:C333)</f>
        <v>21091.1427</v>
      </c>
      <c r="D329" s="108">
        <f>SUM(D330:D333)</f>
        <v>21015.628700000001</v>
      </c>
      <c r="E329" s="105">
        <f>IFERROR(D329/C329*100,0)</f>
        <v>99.641963448476417</v>
      </c>
      <c r="F329" s="110" t="s">
        <v>271</v>
      </c>
      <c r="G329" s="28"/>
      <c r="H329" s="28"/>
    </row>
    <row r="330" spans="1:10" s="8" customFormat="1" x14ac:dyDescent="0.3">
      <c r="A330" s="230"/>
      <c r="B330" s="112" t="s">
        <v>8</v>
      </c>
      <c r="C330" s="111">
        <v>0</v>
      </c>
      <c r="D330" s="111">
        <v>0</v>
      </c>
      <c r="E330" s="111">
        <f>IFERROR(D330/C330*100,0)</f>
        <v>0</v>
      </c>
      <c r="F330" s="21"/>
      <c r="G330" s="16"/>
      <c r="H330" s="16"/>
    </row>
    <row r="331" spans="1:10" s="8" customFormat="1" ht="26.25" customHeight="1" x14ac:dyDescent="0.3">
      <c r="A331" s="234"/>
      <c r="B331" s="119" t="s">
        <v>4</v>
      </c>
      <c r="C331" s="111">
        <v>20950.964</v>
      </c>
      <c r="D331" s="111">
        <v>20875.45</v>
      </c>
      <c r="E331" s="111">
        <f t="shared" ref="E331:E333" si="69">IFERROR(D331/C331*100,0)</f>
        <v>99.639567897687201</v>
      </c>
      <c r="F331" s="90"/>
      <c r="G331" s="16"/>
      <c r="H331" s="16"/>
    </row>
    <row r="332" spans="1:10" s="8" customFormat="1" ht="18.75" customHeight="1" x14ac:dyDescent="0.3">
      <c r="A332" s="230"/>
      <c r="B332" s="123" t="s">
        <v>5</v>
      </c>
      <c r="C332" s="111">
        <v>140.17869999999999</v>
      </c>
      <c r="D332" s="111">
        <v>140.17869999999999</v>
      </c>
      <c r="E332" s="111">
        <f t="shared" si="69"/>
        <v>100</v>
      </c>
      <c r="F332" s="4"/>
      <c r="G332" s="16"/>
      <c r="H332" s="16"/>
    </row>
    <row r="333" spans="1:10" s="8" customFormat="1" ht="18.75" customHeight="1" x14ac:dyDescent="0.3">
      <c r="A333" s="230"/>
      <c r="B333" s="113" t="s">
        <v>7</v>
      </c>
      <c r="C333" s="111">
        <v>0</v>
      </c>
      <c r="D333" s="111">
        <v>0</v>
      </c>
      <c r="E333" s="111">
        <f t="shared" si="69"/>
        <v>0</v>
      </c>
      <c r="F333" s="11"/>
      <c r="G333" s="16"/>
      <c r="H333" s="16"/>
    </row>
    <row r="334" spans="1:10" s="29" customFormat="1" ht="60.75" customHeight="1" x14ac:dyDescent="0.3">
      <c r="A334" s="230">
        <v>54</v>
      </c>
      <c r="B334" s="122" t="s">
        <v>124</v>
      </c>
      <c r="C334" s="108">
        <f>SUM(C335:C338)</f>
        <v>966.6</v>
      </c>
      <c r="D334" s="108">
        <f>SUM(D335:D338)</f>
        <v>966.6</v>
      </c>
      <c r="E334" s="108">
        <f>IFERROR(D334/C334*100,0)</f>
        <v>100</v>
      </c>
      <c r="F334" s="110" t="s">
        <v>272</v>
      </c>
      <c r="G334" s="28"/>
      <c r="H334" s="28"/>
    </row>
    <row r="335" spans="1:10" s="8" customFormat="1" x14ac:dyDescent="0.3">
      <c r="A335" s="230"/>
      <c r="B335" s="112" t="s">
        <v>8</v>
      </c>
      <c r="C335" s="111">
        <v>0</v>
      </c>
      <c r="D335" s="111">
        <v>0</v>
      </c>
      <c r="E335" s="111">
        <f>IFERROR(D335/C335*100,0)</f>
        <v>0</v>
      </c>
      <c r="F335" s="21"/>
      <c r="G335" s="16"/>
      <c r="H335" s="16"/>
    </row>
    <row r="336" spans="1:10" s="8" customFormat="1" ht="26.25" customHeight="1" x14ac:dyDescent="0.3">
      <c r="A336" s="234"/>
      <c r="B336" s="119" t="s">
        <v>4</v>
      </c>
      <c r="C336" s="111">
        <v>966.6</v>
      </c>
      <c r="D336" s="111">
        <v>966.6</v>
      </c>
      <c r="E336" s="111">
        <f t="shared" ref="E336:E338" si="70">IFERROR(D336/C336*100,0)</f>
        <v>100</v>
      </c>
      <c r="F336" s="90"/>
      <c r="G336" s="16"/>
      <c r="H336" s="16"/>
    </row>
    <row r="337" spans="1:8" s="8" customFormat="1" ht="18.75" customHeight="1" x14ac:dyDescent="0.3">
      <c r="A337" s="230"/>
      <c r="B337" s="123" t="s">
        <v>5</v>
      </c>
      <c r="C337" s="111">
        <v>0</v>
      </c>
      <c r="D337" s="111">
        <v>0</v>
      </c>
      <c r="E337" s="111">
        <f t="shared" si="70"/>
        <v>0</v>
      </c>
      <c r="F337" s="4"/>
      <c r="G337" s="16"/>
      <c r="H337" s="16"/>
    </row>
    <row r="338" spans="1:8" s="8" customFormat="1" ht="18.75" customHeight="1" x14ac:dyDescent="0.3">
      <c r="A338" s="230"/>
      <c r="B338" s="113" t="s">
        <v>7</v>
      </c>
      <c r="C338" s="111">
        <v>0</v>
      </c>
      <c r="D338" s="111">
        <v>0</v>
      </c>
      <c r="E338" s="111">
        <f t="shared" si="70"/>
        <v>0</v>
      </c>
      <c r="F338" s="11"/>
      <c r="G338" s="16"/>
      <c r="H338" s="16"/>
    </row>
    <row r="339" spans="1:8" s="29" customFormat="1" ht="108.75" customHeight="1" x14ac:dyDescent="0.3">
      <c r="A339" s="230">
        <v>55</v>
      </c>
      <c r="B339" s="197" t="s">
        <v>125</v>
      </c>
      <c r="C339" s="108">
        <f>SUM(C340:C343)</f>
        <v>8212.5164999999997</v>
      </c>
      <c r="D339" s="108">
        <f>SUM(D340:D343)</f>
        <v>7623.3575000000001</v>
      </c>
      <c r="E339" s="108">
        <f>IFERROR(D339/C339*100,0)</f>
        <v>92.826084428567057</v>
      </c>
      <c r="F339" s="110" t="s">
        <v>273</v>
      </c>
      <c r="G339" s="28"/>
      <c r="H339" s="28"/>
    </row>
    <row r="340" spans="1:8" s="8" customFormat="1" x14ac:dyDescent="0.3">
      <c r="A340" s="230"/>
      <c r="B340" s="112" t="s">
        <v>8</v>
      </c>
      <c r="C340" s="111">
        <v>0</v>
      </c>
      <c r="D340" s="111">
        <v>0</v>
      </c>
      <c r="E340" s="111">
        <f>IFERROR(D340/C340*100,0)</f>
        <v>0</v>
      </c>
      <c r="F340" s="21"/>
      <c r="G340" s="16"/>
      <c r="H340" s="16"/>
    </row>
    <row r="341" spans="1:8" s="8" customFormat="1" ht="18.75" customHeight="1" x14ac:dyDescent="0.3">
      <c r="A341" s="230"/>
      <c r="B341" s="119" t="s">
        <v>4</v>
      </c>
      <c r="C341" s="111">
        <v>8142.6</v>
      </c>
      <c r="D341" s="111">
        <v>7553.4409999999998</v>
      </c>
      <c r="E341" s="111">
        <f t="shared" ref="E341:E343" si="71">IFERROR(D341/C341*100,0)</f>
        <v>92.764485545157555</v>
      </c>
      <c r="F341" s="4"/>
      <c r="G341" s="16"/>
      <c r="H341" s="16"/>
    </row>
    <row r="342" spans="1:8" s="8" customFormat="1" x14ac:dyDescent="0.3">
      <c r="A342" s="234"/>
      <c r="B342" s="123" t="s">
        <v>5</v>
      </c>
      <c r="C342" s="111">
        <v>69.916499999999999</v>
      </c>
      <c r="D342" s="111">
        <v>69.916499999999999</v>
      </c>
      <c r="E342" s="111">
        <f t="shared" si="71"/>
        <v>100</v>
      </c>
      <c r="F342" s="90"/>
      <c r="G342" s="16"/>
      <c r="H342" s="16"/>
    </row>
    <row r="343" spans="1:8" s="8" customFormat="1" ht="18.75" customHeight="1" x14ac:dyDescent="0.3">
      <c r="A343" s="230"/>
      <c r="B343" s="113" t="s">
        <v>7</v>
      </c>
      <c r="C343" s="111">
        <v>0</v>
      </c>
      <c r="D343" s="111">
        <v>0</v>
      </c>
      <c r="E343" s="111">
        <f t="shared" si="71"/>
        <v>0</v>
      </c>
      <c r="F343" s="11"/>
      <c r="G343" s="16"/>
      <c r="H343" s="16"/>
    </row>
    <row r="344" spans="1:8" s="8" customFormat="1" ht="287.25" customHeight="1" x14ac:dyDescent="0.3">
      <c r="A344" s="230">
        <v>56</v>
      </c>
      <c r="B344" s="197" t="s">
        <v>39</v>
      </c>
      <c r="C344" s="108">
        <f>SUM(C345:C348)</f>
        <v>4327.3360000000002</v>
      </c>
      <c r="D344" s="108">
        <f>SUM(D345:D348)</f>
        <v>543.03</v>
      </c>
      <c r="E344" s="108">
        <f>IFERROR(D344/C344*100,0)</f>
        <v>12.548829117960794</v>
      </c>
      <c r="F344" s="114" t="s">
        <v>321</v>
      </c>
      <c r="G344" s="16"/>
      <c r="H344" s="16"/>
    </row>
    <row r="345" spans="1:8" s="8" customFormat="1" x14ac:dyDescent="0.3">
      <c r="A345" s="230"/>
      <c r="B345" s="112" t="s">
        <v>8</v>
      </c>
      <c r="C345" s="111">
        <v>0</v>
      </c>
      <c r="D345" s="111">
        <v>0</v>
      </c>
      <c r="E345" s="111">
        <f>IFERROR(D345/C345*100,0)</f>
        <v>0</v>
      </c>
      <c r="F345" s="21"/>
      <c r="G345" s="16"/>
      <c r="H345" s="16"/>
    </row>
    <row r="346" spans="1:8" s="8" customFormat="1" x14ac:dyDescent="0.3">
      <c r="A346" s="230"/>
      <c r="B346" s="123" t="s">
        <v>4</v>
      </c>
      <c r="C346" s="111">
        <v>543.03599999999994</v>
      </c>
      <c r="D346" s="111">
        <v>543.03</v>
      </c>
      <c r="E346" s="111">
        <f t="shared" ref="E346:E348" si="72">IFERROR(D346/C346*100,0)</f>
        <v>99.998895100877291</v>
      </c>
      <c r="F346" s="4"/>
      <c r="G346" s="16"/>
      <c r="H346" s="16"/>
    </row>
    <row r="347" spans="1:8" s="8" customFormat="1" x14ac:dyDescent="0.3">
      <c r="A347" s="230"/>
      <c r="B347" s="123" t="s">
        <v>5</v>
      </c>
      <c r="C347" s="111">
        <v>3784.3</v>
      </c>
      <c r="D347" s="111">
        <v>0</v>
      </c>
      <c r="E347" s="111">
        <f t="shared" si="72"/>
        <v>0</v>
      </c>
      <c r="F347" s="4"/>
      <c r="G347" s="16"/>
      <c r="H347" s="16"/>
    </row>
    <row r="348" spans="1:8" s="8" customFormat="1" ht="18.75" customHeight="1" x14ac:dyDescent="0.3">
      <c r="A348" s="230"/>
      <c r="B348" s="113" t="s">
        <v>7</v>
      </c>
      <c r="C348" s="111">
        <v>0</v>
      </c>
      <c r="D348" s="111">
        <v>0</v>
      </c>
      <c r="E348" s="111">
        <f t="shared" si="72"/>
        <v>0</v>
      </c>
      <c r="F348" s="11"/>
      <c r="G348" s="16"/>
      <c r="H348" s="16"/>
    </row>
    <row r="349" spans="1:8" s="8" customFormat="1" ht="45.75" customHeight="1" x14ac:dyDescent="0.3">
      <c r="A349" s="230"/>
      <c r="B349" s="197" t="s">
        <v>126</v>
      </c>
      <c r="C349" s="108">
        <f>C355+C350</f>
        <v>1161.3679999999999</v>
      </c>
      <c r="D349" s="108">
        <f>D355+D350</f>
        <v>1061.3679999999999</v>
      </c>
      <c r="E349" s="109">
        <f>IFERROR(D349/C349*100,0)</f>
        <v>91.389464838018611</v>
      </c>
      <c r="F349" s="4"/>
      <c r="G349" s="16"/>
      <c r="H349" s="16"/>
    </row>
    <row r="350" spans="1:8" s="29" customFormat="1" ht="141" customHeight="1" x14ac:dyDescent="0.3">
      <c r="A350" s="230">
        <v>57</v>
      </c>
      <c r="B350" s="197" t="s">
        <v>127</v>
      </c>
      <c r="C350" s="108">
        <f>SUM(C351:C354)</f>
        <v>908.5</v>
      </c>
      <c r="D350" s="108">
        <f>SUM(D351:D354)</f>
        <v>808.5</v>
      </c>
      <c r="E350" s="108">
        <f>IFERROR(D350/C350*100,0)</f>
        <v>88.99284534947715</v>
      </c>
      <c r="F350" s="110" t="s">
        <v>320</v>
      </c>
      <c r="G350" s="28"/>
      <c r="H350" s="28"/>
    </row>
    <row r="351" spans="1:8" s="8" customFormat="1" x14ac:dyDescent="0.3">
      <c r="A351" s="230"/>
      <c r="B351" s="112" t="s">
        <v>8</v>
      </c>
      <c r="C351" s="111">
        <v>0</v>
      </c>
      <c r="D351" s="111">
        <v>0</v>
      </c>
      <c r="E351" s="111">
        <f>IFERROR(D351/C351*100,0)</f>
        <v>0</v>
      </c>
      <c r="F351" s="21"/>
      <c r="G351" s="16"/>
      <c r="H351" s="16"/>
    </row>
    <row r="352" spans="1:8" s="8" customFormat="1" x14ac:dyDescent="0.3">
      <c r="A352" s="230"/>
      <c r="B352" s="123" t="s">
        <v>4</v>
      </c>
      <c r="C352" s="111">
        <v>0</v>
      </c>
      <c r="D352" s="111">
        <v>0</v>
      </c>
      <c r="E352" s="111">
        <f t="shared" ref="E352:E354" si="73">IFERROR(D352/C352*100,0)</f>
        <v>0</v>
      </c>
      <c r="F352" s="4"/>
      <c r="G352" s="16"/>
      <c r="H352" s="16"/>
    </row>
    <row r="353" spans="1:8" s="8" customFormat="1" ht="23.25" customHeight="1" x14ac:dyDescent="0.3">
      <c r="A353" s="230"/>
      <c r="B353" s="123" t="s">
        <v>5</v>
      </c>
      <c r="C353" s="111">
        <v>908.5</v>
      </c>
      <c r="D353" s="111">
        <v>808.5</v>
      </c>
      <c r="E353" s="111">
        <f t="shared" si="73"/>
        <v>88.99284534947715</v>
      </c>
      <c r="F353" s="4"/>
      <c r="G353" s="16"/>
      <c r="H353" s="16"/>
    </row>
    <row r="354" spans="1:8" s="8" customFormat="1" ht="18.75" customHeight="1" x14ac:dyDescent="0.3">
      <c r="A354" s="230"/>
      <c r="B354" s="113" t="s">
        <v>7</v>
      </c>
      <c r="C354" s="111">
        <v>0</v>
      </c>
      <c r="D354" s="111">
        <v>0</v>
      </c>
      <c r="E354" s="111">
        <f t="shared" si="73"/>
        <v>0</v>
      </c>
      <c r="F354" s="11"/>
      <c r="G354" s="16"/>
      <c r="H354" s="16"/>
    </row>
    <row r="355" spans="1:8" s="29" customFormat="1" ht="70.5" customHeight="1" x14ac:dyDescent="0.3">
      <c r="A355" s="230">
        <v>58</v>
      </c>
      <c r="B355" s="122" t="s">
        <v>254</v>
      </c>
      <c r="C355" s="108">
        <f>SUM(C356:C359)</f>
        <v>252.86799999999999</v>
      </c>
      <c r="D355" s="108">
        <f>SUM(D356:D359)</f>
        <v>252.86799999999999</v>
      </c>
      <c r="E355" s="108">
        <f>IFERROR(D355/C355*100,0)</f>
        <v>100</v>
      </c>
      <c r="F355" s="110" t="s">
        <v>274</v>
      </c>
      <c r="G355" s="28"/>
      <c r="H355" s="28"/>
    </row>
    <row r="356" spans="1:8" s="8" customFormat="1" x14ac:dyDescent="0.3">
      <c r="A356" s="230"/>
      <c r="B356" s="112" t="s">
        <v>8</v>
      </c>
      <c r="C356" s="111">
        <v>0</v>
      </c>
      <c r="D356" s="111">
        <v>0</v>
      </c>
      <c r="E356" s="111">
        <f>IFERROR(D356/C356*100,0)</f>
        <v>0</v>
      </c>
      <c r="F356" s="21"/>
      <c r="G356" s="16"/>
      <c r="H356" s="16"/>
    </row>
    <row r="357" spans="1:8" s="8" customFormat="1" x14ac:dyDescent="0.3">
      <c r="A357" s="230"/>
      <c r="B357" s="123" t="s">
        <v>4</v>
      </c>
      <c r="C357" s="111">
        <v>0</v>
      </c>
      <c r="D357" s="111">
        <v>0</v>
      </c>
      <c r="E357" s="111">
        <f t="shared" ref="E357:E359" si="74">IFERROR(D357/C357*100,0)</f>
        <v>0</v>
      </c>
      <c r="F357" s="4"/>
      <c r="G357" s="16"/>
      <c r="H357" s="16"/>
    </row>
    <row r="358" spans="1:8" s="8" customFormat="1" x14ac:dyDescent="0.3">
      <c r="A358" s="230"/>
      <c r="B358" s="123" t="s">
        <v>5</v>
      </c>
      <c r="C358" s="111">
        <v>0</v>
      </c>
      <c r="D358" s="111">
        <v>0</v>
      </c>
      <c r="E358" s="111">
        <f t="shared" si="74"/>
        <v>0</v>
      </c>
      <c r="F358" s="4"/>
      <c r="G358" s="16"/>
      <c r="H358" s="16"/>
    </row>
    <row r="359" spans="1:8" s="8" customFormat="1" ht="18.75" customHeight="1" x14ac:dyDescent="0.3">
      <c r="A359" s="230"/>
      <c r="B359" s="113" t="s">
        <v>7</v>
      </c>
      <c r="C359" s="111">
        <v>252.86799999999999</v>
      </c>
      <c r="D359" s="111">
        <v>252.86799999999999</v>
      </c>
      <c r="E359" s="111">
        <f t="shared" si="74"/>
        <v>100</v>
      </c>
      <c r="F359" s="11"/>
      <c r="G359" s="16"/>
      <c r="H359" s="16"/>
    </row>
    <row r="360" spans="1:8" s="8" customFormat="1" x14ac:dyDescent="0.3">
      <c r="A360" s="230"/>
      <c r="B360" s="129" t="s">
        <v>6</v>
      </c>
      <c r="C360" s="116">
        <f>SUM(C361:C364)</f>
        <v>62573.063199999997</v>
      </c>
      <c r="D360" s="116">
        <f>SUM(D361:D364)</f>
        <v>58024.114200000004</v>
      </c>
      <c r="E360" s="116">
        <f>IFERROR(D360/C360*100,0)</f>
        <v>92.73018010088407</v>
      </c>
      <c r="F360" s="25"/>
      <c r="G360" s="16"/>
      <c r="H360" s="16"/>
    </row>
    <row r="361" spans="1:8" s="8" customFormat="1" x14ac:dyDescent="0.3">
      <c r="A361" s="230"/>
      <c r="B361" s="112" t="s">
        <v>8</v>
      </c>
      <c r="C361" s="105">
        <f>C325+C330+C335+C340+C345+C351+C356</f>
        <v>0</v>
      </c>
      <c r="D361" s="105">
        <f>D325+D330+D335+D340+D345+D351+D356</f>
        <v>0</v>
      </c>
      <c r="E361" s="111">
        <f>IFERROR(D361/C361*100,0)</f>
        <v>0</v>
      </c>
      <c r="F361" s="21"/>
      <c r="G361" s="16"/>
      <c r="H361" s="16"/>
    </row>
    <row r="362" spans="1:8" s="8" customFormat="1" x14ac:dyDescent="0.3">
      <c r="A362" s="230"/>
      <c r="B362" s="119" t="s">
        <v>4</v>
      </c>
      <c r="C362" s="105">
        <f t="shared" ref="C362:D364" si="75">C326+C331+C336+C341+C346+C352+C357</f>
        <v>57417.299999999996</v>
      </c>
      <c r="D362" s="105">
        <f t="shared" si="75"/>
        <v>56752.650999999998</v>
      </c>
      <c r="E362" s="111">
        <f t="shared" ref="E362:E364" si="76">IFERROR(D362/C362*100,0)</f>
        <v>98.842423799098881</v>
      </c>
      <c r="F362" s="21"/>
      <c r="G362" s="24"/>
      <c r="H362" s="16"/>
    </row>
    <row r="363" spans="1:8" s="8" customFormat="1" x14ac:dyDescent="0.3">
      <c r="A363" s="230"/>
      <c r="B363" s="119" t="s">
        <v>5</v>
      </c>
      <c r="C363" s="105">
        <f t="shared" si="75"/>
        <v>4902.8951999999999</v>
      </c>
      <c r="D363" s="105">
        <f t="shared" si="75"/>
        <v>1018.5952</v>
      </c>
      <c r="E363" s="111">
        <f t="shared" si="76"/>
        <v>20.775381860089524</v>
      </c>
      <c r="F363" s="21"/>
      <c r="G363" s="216">
        <f>(D361+D362+D364)/(C364+C362+C361)*100</f>
        <v>98.847499455871187</v>
      </c>
      <c r="H363" s="16"/>
    </row>
    <row r="364" spans="1:8" s="8" customFormat="1" ht="18.75" customHeight="1" x14ac:dyDescent="0.3">
      <c r="A364" s="230"/>
      <c r="B364" s="113" t="s">
        <v>7</v>
      </c>
      <c r="C364" s="105">
        <f t="shared" si="75"/>
        <v>252.86799999999999</v>
      </c>
      <c r="D364" s="105">
        <f t="shared" si="75"/>
        <v>252.86799999999999</v>
      </c>
      <c r="E364" s="111">
        <f t="shared" si="76"/>
        <v>100</v>
      </c>
      <c r="F364" s="11"/>
      <c r="G364" s="216">
        <f>(C364+C362+C361)/C360*100</f>
        <v>92.164527435185562</v>
      </c>
      <c r="H364" s="16"/>
    </row>
    <row r="365" spans="1:8" s="8" customFormat="1" ht="42.75" customHeight="1" x14ac:dyDescent="0.3">
      <c r="A365" s="236"/>
      <c r="B365" s="245" t="s">
        <v>310</v>
      </c>
      <c r="C365" s="246"/>
      <c r="D365" s="246"/>
      <c r="E365" s="246"/>
      <c r="F365" s="247"/>
      <c r="G365" s="16"/>
      <c r="H365" s="16"/>
    </row>
    <row r="366" spans="1:8" s="8" customFormat="1" ht="181.5" x14ac:dyDescent="0.3">
      <c r="A366" s="230"/>
      <c r="B366" s="107" t="s">
        <v>107</v>
      </c>
      <c r="C366" s="108">
        <f>C367</f>
        <v>665.5</v>
      </c>
      <c r="D366" s="108">
        <f>D367</f>
        <v>665.5</v>
      </c>
      <c r="E366" s="109">
        <f>IFERROR(D366/C366*100,0)</f>
        <v>100</v>
      </c>
      <c r="F366" s="145"/>
      <c r="G366" s="16"/>
      <c r="H366" s="16"/>
    </row>
    <row r="367" spans="1:8" s="6" customFormat="1" ht="138.75" customHeight="1" x14ac:dyDescent="0.25">
      <c r="A367" s="230">
        <v>59</v>
      </c>
      <c r="B367" s="143" t="s">
        <v>171</v>
      </c>
      <c r="C367" s="108">
        <f>SUM(C368:C371)</f>
        <v>665.5</v>
      </c>
      <c r="D367" s="108">
        <f>SUM(D368:D371)</f>
        <v>665.5</v>
      </c>
      <c r="E367" s="108">
        <f>IFERROR(D367/C367*100,0)</f>
        <v>100</v>
      </c>
      <c r="F367" s="114" t="s">
        <v>301</v>
      </c>
      <c r="G367" s="15"/>
      <c r="H367" s="15"/>
    </row>
    <row r="368" spans="1:8" s="8" customFormat="1" ht="20.25" customHeight="1" x14ac:dyDescent="0.3">
      <c r="A368" s="234"/>
      <c r="B368" s="123" t="s">
        <v>8</v>
      </c>
      <c r="C368" s="126">
        <v>0</v>
      </c>
      <c r="D368" s="126">
        <v>0</v>
      </c>
      <c r="E368" s="111">
        <f t="shared" ref="E368:E371" si="77">IFERROR(D368/C368*100,0)</f>
        <v>0</v>
      </c>
      <c r="F368" s="127"/>
      <c r="G368" s="16"/>
      <c r="H368" s="16"/>
    </row>
    <row r="369" spans="1:8" s="41" customFormat="1" ht="21" customHeight="1" x14ac:dyDescent="0.25">
      <c r="A369" s="230"/>
      <c r="B369" s="124" t="s">
        <v>4</v>
      </c>
      <c r="C369" s="144">
        <v>106.7</v>
      </c>
      <c r="D369" s="144">
        <v>106.7</v>
      </c>
      <c r="E369" s="111">
        <f t="shared" si="77"/>
        <v>100</v>
      </c>
      <c r="F369" s="119"/>
      <c r="G369" s="40"/>
      <c r="H369" s="40"/>
    </row>
    <row r="370" spans="1:8" s="8" customFormat="1" x14ac:dyDescent="0.3">
      <c r="A370" s="230"/>
      <c r="B370" s="124" t="s">
        <v>5</v>
      </c>
      <c r="C370" s="105">
        <v>558.79999999999995</v>
      </c>
      <c r="D370" s="105">
        <v>558.79999999999995</v>
      </c>
      <c r="E370" s="111">
        <f t="shared" si="77"/>
        <v>100</v>
      </c>
      <c r="F370" s="119"/>
      <c r="G370" s="16"/>
      <c r="H370" s="16"/>
    </row>
    <row r="371" spans="1:8" s="8" customFormat="1" ht="18.75" customHeight="1" x14ac:dyDescent="0.3">
      <c r="A371" s="230"/>
      <c r="B371" s="113" t="s">
        <v>7</v>
      </c>
      <c r="C371" s="126">
        <v>0</v>
      </c>
      <c r="D371" s="126">
        <v>0</v>
      </c>
      <c r="E371" s="111">
        <f t="shared" si="77"/>
        <v>0</v>
      </c>
      <c r="F371" s="113"/>
      <c r="G371" s="16"/>
      <c r="H371" s="16"/>
    </row>
    <row r="372" spans="1:8" s="8" customFormat="1" ht="82.5" x14ac:dyDescent="0.3">
      <c r="A372" s="230"/>
      <c r="B372" s="107" t="s">
        <v>108</v>
      </c>
      <c r="C372" s="108">
        <f>C373+C378+C383</f>
        <v>135.69999999999999</v>
      </c>
      <c r="D372" s="108">
        <f>D373+D378+D383</f>
        <v>135.69999999999999</v>
      </c>
      <c r="E372" s="109">
        <f>IFERROR(D372/C372*100,0)</f>
        <v>100</v>
      </c>
      <c r="F372" s="110"/>
      <c r="G372" s="16"/>
      <c r="H372" s="16"/>
    </row>
    <row r="373" spans="1:8" s="8" customFormat="1" ht="192.75" customHeight="1" x14ac:dyDescent="0.3">
      <c r="A373" s="230">
        <v>60</v>
      </c>
      <c r="B373" s="143" t="s">
        <v>28</v>
      </c>
      <c r="C373" s="108">
        <f>SUM(C374:C377)</f>
        <v>89</v>
      </c>
      <c r="D373" s="108">
        <f>SUM(D374:D377)</f>
        <v>89</v>
      </c>
      <c r="E373" s="108">
        <f>IFERROR(D373/C373*100,0)</f>
        <v>100</v>
      </c>
      <c r="F373" s="146" t="s">
        <v>302</v>
      </c>
      <c r="G373" s="16"/>
      <c r="H373" s="16"/>
    </row>
    <row r="374" spans="1:8" s="8" customFormat="1" ht="20.25" customHeight="1" x14ac:dyDescent="0.3">
      <c r="A374" s="234"/>
      <c r="B374" s="123" t="s">
        <v>8</v>
      </c>
      <c r="C374" s="126">
        <v>0</v>
      </c>
      <c r="D374" s="126">
        <v>0</v>
      </c>
      <c r="E374" s="111">
        <f t="shared" ref="E374:E377" si="78">IFERROR(D374/C374*100,0)</f>
        <v>0</v>
      </c>
      <c r="F374" s="127"/>
      <c r="G374" s="16"/>
      <c r="H374" s="16"/>
    </row>
    <row r="375" spans="1:8" s="41" customFormat="1" ht="21" customHeight="1" x14ac:dyDescent="0.25">
      <c r="A375" s="230"/>
      <c r="B375" s="124" t="s">
        <v>4</v>
      </c>
      <c r="C375" s="126">
        <v>0</v>
      </c>
      <c r="D375" s="126">
        <v>0</v>
      </c>
      <c r="E375" s="111">
        <f t="shared" si="78"/>
        <v>0</v>
      </c>
      <c r="F375" s="119"/>
      <c r="G375" s="40"/>
      <c r="H375" s="40"/>
    </row>
    <row r="376" spans="1:8" s="8" customFormat="1" x14ac:dyDescent="0.3">
      <c r="A376" s="230"/>
      <c r="B376" s="124" t="s">
        <v>5</v>
      </c>
      <c r="C376" s="105">
        <v>89</v>
      </c>
      <c r="D376" s="105">
        <v>89</v>
      </c>
      <c r="E376" s="111">
        <f t="shared" si="78"/>
        <v>100</v>
      </c>
      <c r="F376" s="119"/>
      <c r="G376" s="16"/>
      <c r="H376" s="16"/>
    </row>
    <row r="377" spans="1:8" s="8" customFormat="1" ht="18.75" customHeight="1" x14ac:dyDescent="0.3">
      <c r="A377" s="230"/>
      <c r="B377" s="113" t="s">
        <v>7</v>
      </c>
      <c r="C377" s="126">
        <v>0</v>
      </c>
      <c r="D377" s="126">
        <v>0</v>
      </c>
      <c r="E377" s="111">
        <f t="shared" si="78"/>
        <v>0</v>
      </c>
      <c r="F377" s="113"/>
      <c r="G377" s="16"/>
      <c r="H377" s="16"/>
    </row>
    <row r="378" spans="1:8" s="8" customFormat="1" ht="264" x14ac:dyDescent="0.3">
      <c r="A378" s="230">
        <v>61</v>
      </c>
      <c r="B378" s="143" t="s">
        <v>29</v>
      </c>
      <c r="C378" s="108">
        <f>SUM(C379:C382)</f>
        <v>40</v>
      </c>
      <c r="D378" s="108">
        <f>SUM(D379:D382)</f>
        <v>40</v>
      </c>
      <c r="E378" s="108">
        <f>IFERROR(D378/C378*100,0)</f>
        <v>100</v>
      </c>
      <c r="F378" s="146" t="s">
        <v>300</v>
      </c>
      <c r="G378" s="16"/>
      <c r="H378" s="16"/>
    </row>
    <row r="379" spans="1:8" s="8" customFormat="1" ht="20.25" customHeight="1" x14ac:dyDescent="0.3">
      <c r="A379" s="234"/>
      <c r="B379" s="123" t="s">
        <v>8</v>
      </c>
      <c r="C379" s="126">
        <v>0</v>
      </c>
      <c r="D379" s="126">
        <v>0</v>
      </c>
      <c r="E379" s="111">
        <f t="shared" ref="E379:E382" si="79">IFERROR(D379/C379*100,0)</f>
        <v>0</v>
      </c>
      <c r="F379" s="127"/>
      <c r="G379" s="16"/>
      <c r="H379" s="16"/>
    </row>
    <row r="380" spans="1:8" s="41" customFormat="1" ht="21" customHeight="1" x14ac:dyDescent="0.25">
      <c r="A380" s="230"/>
      <c r="B380" s="124" t="s">
        <v>4</v>
      </c>
      <c r="C380" s="126">
        <v>0</v>
      </c>
      <c r="D380" s="126">
        <v>0</v>
      </c>
      <c r="E380" s="111">
        <f t="shared" si="79"/>
        <v>0</v>
      </c>
      <c r="F380" s="119"/>
      <c r="G380" s="40"/>
      <c r="H380" s="40"/>
    </row>
    <row r="381" spans="1:8" s="8" customFormat="1" x14ac:dyDescent="0.3">
      <c r="A381" s="230"/>
      <c r="B381" s="124" t="s">
        <v>5</v>
      </c>
      <c r="C381" s="105">
        <v>40</v>
      </c>
      <c r="D381" s="105">
        <v>40</v>
      </c>
      <c r="E381" s="111">
        <f t="shared" si="79"/>
        <v>100</v>
      </c>
      <c r="F381" s="119"/>
      <c r="G381" s="16"/>
      <c r="H381" s="16"/>
    </row>
    <row r="382" spans="1:8" s="8" customFormat="1" ht="18.75" customHeight="1" x14ac:dyDescent="0.3">
      <c r="A382" s="230"/>
      <c r="B382" s="113" t="s">
        <v>7</v>
      </c>
      <c r="C382" s="126">
        <v>0</v>
      </c>
      <c r="D382" s="126">
        <v>0</v>
      </c>
      <c r="E382" s="111">
        <f t="shared" si="79"/>
        <v>0</v>
      </c>
      <c r="F382" s="113"/>
      <c r="G382" s="16"/>
      <c r="H382" s="16"/>
    </row>
    <row r="383" spans="1:8" s="8" customFormat="1" ht="165" x14ac:dyDescent="0.3">
      <c r="A383" s="230">
        <v>62</v>
      </c>
      <c r="B383" s="143" t="s">
        <v>109</v>
      </c>
      <c r="C383" s="108">
        <f>SUM(C384:C387)</f>
        <v>6.7</v>
      </c>
      <c r="D383" s="108">
        <f>SUM(D384:D387)</f>
        <v>6.7</v>
      </c>
      <c r="E383" s="108">
        <f>IFERROR(D383/C383*100,0)</f>
        <v>100</v>
      </c>
      <c r="F383" s="146" t="s">
        <v>299</v>
      </c>
      <c r="G383" s="16"/>
      <c r="H383" s="16"/>
    </row>
    <row r="384" spans="1:8" s="8" customFormat="1" ht="20.25" customHeight="1" x14ac:dyDescent="0.3">
      <c r="A384" s="234"/>
      <c r="B384" s="123" t="s">
        <v>8</v>
      </c>
      <c r="C384" s="126">
        <v>0</v>
      </c>
      <c r="D384" s="126">
        <v>0</v>
      </c>
      <c r="E384" s="111">
        <f t="shared" ref="E384:E387" si="80">IFERROR(D384/C384*100,0)</f>
        <v>0</v>
      </c>
      <c r="F384" s="127"/>
      <c r="G384" s="16"/>
      <c r="H384" s="16"/>
    </row>
    <row r="385" spans="1:10" s="41" customFormat="1" ht="21" customHeight="1" x14ac:dyDescent="0.25">
      <c r="A385" s="230"/>
      <c r="B385" s="124" t="s">
        <v>4</v>
      </c>
      <c r="C385" s="126">
        <v>0</v>
      </c>
      <c r="D385" s="126">
        <v>0</v>
      </c>
      <c r="E385" s="111">
        <f t="shared" si="80"/>
        <v>0</v>
      </c>
      <c r="F385" s="119"/>
      <c r="G385" s="40"/>
      <c r="H385" s="40"/>
    </row>
    <row r="386" spans="1:10" s="8" customFormat="1" x14ac:dyDescent="0.3">
      <c r="A386" s="230"/>
      <c r="B386" s="124" t="s">
        <v>5</v>
      </c>
      <c r="C386" s="105">
        <v>6.7</v>
      </c>
      <c r="D386" s="105">
        <v>6.7</v>
      </c>
      <c r="E386" s="111">
        <f t="shared" si="80"/>
        <v>100</v>
      </c>
      <c r="F386" s="119"/>
      <c r="G386" s="16"/>
      <c r="H386" s="16"/>
    </row>
    <row r="387" spans="1:10" s="8" customFormat="1" ht="18.75" customHeight="1" x14ac:dyDescent="0.3">
      <c r="A387" s="230"/>
      <c r="B387" s="113" t="s">
        <v>7</v>
      </c>
      <c r="C387" s="126">
        <v>0</v>
      </c>
      <c r="D387" s="126">
        <v>0</v>
      </c>
      <c r="E387" s="111">
        <f t="shared" si="80"/>
        <v>0</v>
      </c>
      <c r="F387" s="113"/>
      <c r="G387" s="16"/>
      <c r="H387" s="16"/>
    </row>
    <row r="388" spans="1:10" s="78" customFormat="1" x14ac:dyDescent="0.3">
      <c r="A388" s="230"/>
      <c r="B388" s="129" t="s">
        <v>6</v>
      </c>
      <c r="C388" s="116">
        <f>SUM(C389:C392)</f>
        <v>801.2</v>
      </c>
      <c r="D388" s="116">
        <f>SUM(D389:D392)</f>
        <v>801.2</v>
      </c>
      <c r="E388" s="116">
        <f>IFERROR(D388/C388*100,0)</f>
        <v>100</v>
      </c>
      <c r="F388" s="130"/>
      <c r="G388" s="16"/>
      <c r="H388" s="16"/>
      <c r="I388" s="8"/>
      <c r="J388" s="8"/>
    </row>
    <row r="389" spans="1:10" s="78" customFormat="1" x14ac:dyDescent="0.3">
      <c r="A389" s="230"/>
      <c r="B389" s="119" t="s">
        <v>5</v>
      </c>
      <c r="C389" s="105">
        <f>C368+C374+C379+C384</f>
        <v>0</v>
      </c>
      <c r="D389" s="105">
        <f>D368+D374+D379+D384</f>
        <v>0</v>
      </c>
      <c r="E389" s="109">
        <f>IFERROR(D389/C389*100,0)</f>
        <v>0</v>
      </c>
      <c r="F389" s="119"/>
      <c r="G389" s="16"/>
      <c r="H389" s="16"/>
      <c r="I389" s="8"/>
      <c r="J389" s="8"/>
    </row>
    <row r="390" spans="1:10" s="41" customFormat="1" ht="21" customHeight="1" x14ac:dyDescent="0.25">
      <c r="A390" s="230"/>
      <c r="B390" s="124" t="s">
        <v>4</v>
      </c>
      <c r="C390" s="105">
        <f t="shared" ref="C390:D392" si="81">C369+C375+C380+C385</f>
        <v>106.7</v>
      </c>
      <c r="D390" s="105">
        <f t="shared" si="81"/>
        <v>106.7</v>
      </c>
      <c r="E390" s="111">
        <f>IFERROR(D390/C390*100,0)</f>
        <v>100</v>
      </c>
      <c r="F390" s="119"/>
      <c r="G390" s="40"/>
      <c r="H390" s="40"/>
    </row>
    <row r="391" spans="1:10" s="8" customFormat="1" x14ac:dyDescent="0.3">
      <c r="A391" s="230"/>
      <c r="B391" s="124" t="s">
        <v>5</v>
      </c>
      <c r="C391" s="105">
        <f t="shared" si="81"/>
        <v>694.5</v>
      </c>
      <c r="D391" s="105">
        <f t="shared" si="81"/>
        <v>694.5</v>
      </c>
      <c r="E391" s="111">
        <f>IFERROR(D391/C391*100,0)</f>
        <v>100</v>
      </c>
      <c r="F391" s="119"/>
      <c r="G391" s="180">
        <f>(D389+D390+D392)/(C392+C390+C389)*100</f>
        <v>100</v>
      </c>
      <c r="H391" s="16"/>
    </row>
    <row r="392" spans="1:10" s="8" customFormat="1" ht="18.75" customHeight="1" x14ac:dyDescent="0.3">
      <c r="A392" s="230"/>
      <c r="B392" s="113" t="s">
        <v>7</v>
      </c>
      <c r="C392" s="105">
        <f t="shared" si="81"/>
        <v>0</v>
      </c>
      <c r="D392" s="105">
        <f t="shared" si="81"/>
        <v>0</v>
      </c>
      <c r="E392" s="111">
        <f>IFERROR(D392/C392*100,0)</f>
        <v>0</v>
      </c>
      <c r="F392" s="113"/>
      <c r="G392" s="180">
        <f>(C389+C390+C392)/C388*100</f>
        <v>13.317523714428356</v>
      </c>
      <c r="H392" s="16"/>
    </row>
    <row r="393" spans="1:10" ht="24.75" customHeight="1" x14ac:dyDescent="0.3">
      <c r="B393" s="248" t="s">
        <v>311</v>
      </c>
      <c r="C393" s="248"/>
      <c r="D393" s="248"/>
      <c r="E393" s="248"/>
      <c r="F393" s="248"/>
      <c r="G393" s="13"/>
      <c r="H393" s="13"/>
      <c r="I393" s="8"/>
    </row>
    <row r="394" spans="1:10" s="8" customFormat="1" ht="33" x14ac:dyDescent="0.3">
      <c r="A394" s="230"/>
      <c r="B394" s="121" t="s">
        <v>91</v>
      </c>
      <c r="C394" s="125">
        <f>C395+C400+C405+C410+C415+C420</f>
        <v>15208.750000000002</v>
      </c>
      <c r="D394" s="125">
        <f>D395+D400+D405+D410+D415+D420</f>
        <v>13597.770000000004</v>
      </c>
      <c r="E394" s="109">
        <f>IFERROR(D394/C394*100,0)</f>
        <v>89.407544998767179</v>
      </c>
      <c r="F394" s="47"/>
      <c r="G394" s="16"/>
      <c r="H394" s="16"/>
    </row>
    <row r="395" spans="1:10" s="29" customFormat="1" ht="99" x14ac:dyDescent="0.3">
      <c r="A395" s="230">
        <v>63</v>
      </c>
      <c r="B395" s="122" t="s">
        <v>92</v>
      </c>
      <c r="C395" s="108">
        <f>SUM(C396:C399)</f>
        <v>656.1</v>
      </c>
      <c r="D395" s="108">
        <f>SUM(D396:D399)</f>
        <v>490.45</v>
      </c>
      <c r="E395" s="108">
        <f>IFERROR(D395/C395*100,0)</f>
        <v>74.752324340801707</v>
      </c>
      <c r="F395" s="119" t="s">
        <v>278</v>
      </c>
      <c r="G395" s="220">
        <f>8/10*100</f>
        <v>80</v>
      </c>
      <c r="H395" s="28"/>
    </row>
    <row r="396" spans="1:10" s="8" customFormat="1" ht="20.25" customHeight="1" x14ac:dyDescent="0.3">
      <c r="A396" s="234"/>
      <c r="B396" s="123" t="s">
        <v>8</v>
      </c>
      <c r="C396" s="126">
        <v>0</v>
      </c>
      <c r="D396" s="126">
        <v>0</v>
      </c>
      <c r="E396" s="111">
        <f t="shared" ref="E396:E399" si="82">IFERROR(D396/C396*100,0)</f>
        <v>0</v>
      </c>
      <c r="F396" s="68"/>
      <c r="G396" s="16"/>
      <c r="H396" s="16"/>
    </row>
    <row r="397" spans="1:10" s="41" customFormat="1" ht="21" customHeight="1" x14ac:dyDescent="0.25">
      <c r="A397" s="230"/>
      <c r="B397" s="124" t="s">
        <v>4</v>
      </c>
      <c r="C397" s="126">
        <v>153.5</v>
      </c>
      <c r="D397" s="126">
        <v>153.5</v>
      </c>
      <c r="E397" s="111">
        <f t="shared" si="82"/>
        <v>100</v>
      </c>
      <c r="F397" s="22"/>
      <c r="G397" s="40"/>
      <c r="H397" s="40"/>
    </row>
    <row r="398" spans="1:10" s="8" customFormat="1" x14ac:dyDescent="0.3">
      <c r="A398" s="230"/>
      <c r="B398" s="124" t="s">
        <v>5</v>
      </c>
      <c r="C398" s="126">
        <v>502.6</v>
      </c>
      <c r="D398" s="126">
        <v>336.95</v>
      </c>
      <c r="E398" s="111">
        <f t="shared" si="82"/>
        <v>67.041384799044963</v>
      </c>
      <c r="F398" s="22"/>
      <c r="G398" s="16"/>
      <c r="H398" s="16"/>
    </row>
    <row r="399" spans="1:10" s="8" customFormat="1" ht="18.75" customHeight="1" x14ac:dyDescent="0.3">
      <c r="A399" s="230"/>
      <c r="B399" s="113" t="s">
        <v>7</v>
      </c>
      <c r="C399" s="126">
        <v>0</v>
      </c>
      <c r="D399" s="126">
        <v>0</v>
      </c>
      <c r="E399" s="111">
        <f t="shared" si="82"/>
        <v>0</v>
      </c>
      <c r="F399" s="11"/>
      <c r="G399" s="16"/>
      <c r="H399" s="16"/>
    </row>
    <row r="400" spans="1:10" s="29" customFormat="1" ht="49.5" x14ac:dyDescent="0.3">
      <c r="A400" s="230">
        <v>64</v>
      </c>
      <c r="B400" s="122" t="s">
        <v>22</v>
      </c>
      <c r="C400" s="108">
        <f>SUM(C401:C404)</f>
        <v>9911.5</v>
      </c>
      <c r="D400" s="108">
        <f>SUM(D401:D404)</f>
        <v>8472.27</v>
      </c>
      <c r="E400" s="108">
        <f>IFERROR(D400/C400*100,0)</f>
        <v>85.479190838924495</v>
      </c>
      <c r="F400" s="119" t="s">
        <v>279</v>
      </c>
      <c r="G400" s="28"/>
      <c r="H400" s="28"/>
    </row>
    <row r="401" spans="1:8" s="8" customFormat="1" ht="20.25" customHeight="1" x14ac:dyDescent="0.3">
      <c r="A401" s="234"/>
      <c r="B401" s="123" t="s">
        <v>8</v>
      </c>
      <c r="C401" s="126">
        <v>0</v>
      </c>
      <c r="D401" s="126">
        <v>0</v>
      </c>
      <c r="E401" s="111">
        <f t="shared" ref="E401:E404" si="83">IFERROR(D401/C401*100,0)</f>
        <v>0</v>
      </c>
      <c r="F401" s="68"/>
      <c r="G401" s="16"/>
      <c r="H401" s="16"/>
    </row>
    <row r="402" spans="1:8" s="41" customFormat="1" ht="21" customHeight="1" x14ac:dyDescent="0.25">
      <c r="A402" s="230"/>
      <c r="B402" s="124" t="s">
        <v>4</v>
      </c>
      <c r="C402" s="126">
        <v>0</v>
      </c>
      <c r="D402" s="126">
        <v>0</v>
      </c>
      <c r="E402" s="111">
        <f t="shared" si="83"/>
        <v>0</v>
      </c>
      <c r="F402" s="22"/>
      <c r="G402" s="40"/>
      <c r="H402" s="40"/>
    </row>
    <row r="403" spans="1:8" s="8" customFormat="1" x14ac:dyDescent="0.3">
      <c r="A403" s="230"/>
      <c r="B403" s="124" t="s">
        <v>5</v>
      </c>
      <c r="C403" s="126">
        <v>9911.5</v>
      </c>
      <c r="D403" s="126">
        <v>8472.27</v>
      </c>
      <c r="E403" s="111">
        <f t="shared" si="83"/>
        <v>85.479190838924495</v>
      </c>
      <c r="F403" s="22"/>
      <c r="G403" s="16"/>
      <c r="H403" s="16"/>
    </row>
    <row r="404" spans="1:8" s="8" customFormat="1" ht="18.75" customHeight="1" x14ac:dyDescent="0.3">
      <c r="A404" s="230"/>
      <c r="B404" s="113" t="s">
        <v>7</v>
      </c>
      <c r="C404" s="126">
        <v>0</v>
      </c>
      <c r="D404" s="126">
        <v>0</v>
      </c>
      <c r="E404" s="111">
        <f t="shared" si="83"/>
        <v>0</v>
      </c>
      <c r="F404" s="11"/>
      <c r="G404" s="16"/>
      <c r="H404" s="16"/>
    </row>
    <row r="405" spans="1:8" s="29" customFormat="1" ht="148.5" x14ac:dyDescent="0.3">
      <c r="A405" s="230">
        <v>65</v>
      </c>
      <c r="B405" s="122" t="s">
        <v>139</v>
      </c>
      <c r="C405" s="108">
        <f>SUM(C406:C409)</f>
        <v>3879.85</v>
      </c>
      <c r="D405" s="108">
        <f>SUM(D406:D409)</f>
        <v>3873.9700000000003</v>
      </c>
      <c r="E405" s="105">
        <f>IFERROR(D405/C405*100,0)</f>
        <v>99.848447749268672</v>
      </c>
      <c r="F405" s="103"/>
      <c r="G405" s="28"/>
      <c r="H405" s="28"/>
    </row>
    <row r="406" spans="1:8" s="8" customFormat="1" ht="20.25" customHeight="1" x14ac:dyDescent="0.3">
      <c r="A406" s="234"/>
      <c r="B406" s="123" t="s">
        <v>8</v>
      </c>
      <c r="C406" s="126">
        <v>0</v>
      </c>
      <c r="D406" s="126">
        <v>0</v>
      </c>
      <c r="E406" s="111">
        <f t="shared" ref="E406:E409" si="84">IFERROR(D406/C406*100,0)</f>
        <v>0</v>
      </c>
      <c r="F406" s="68"/>
      <c r="G406" s="16"/>
      <c r="H406" s="16"/>
    </row>
    <row r="407" spans="1:8" s="41" customFormat="1" ht="21" customHeight="1" x14ac:dyDescent="0.25">
      <c r="A407" s="230"/>
      <c r="B407" s="124" t="s">
        <v>4</v>
      </c>
      <c r="C407" s="126">
        <v>3757.5</v>
      </c>
      <c r="D407" s="126">
        <v>3751.67</v>
      </c>
      <c r="E407" s="111">
        <f t="shared" si="84"/>
        <v>99.844843646041255</v>
      </c>
      <c r="F407" s="22"/>
      <c r="G407" s="40"/>
      <c r="H407" s="40"/>
    </row>
    <row r="408" spans="1:8" s="8" customFormat="1" x14ac:dyDescent="0.3">
      <c r="A408" s="230"/>
      <c r="B408" s="124" t="s">
        <v>5</v>
      </c>
      <c r="C408" s="126">
        <v>122.35</v>
      </c>
      <c r="D408" s="126">
        <v>122.3</v>
      </c>
      <c r="E408" s="111">
        <f t="shared" si="84"/>
        <v>99.959133633020031</v>
      </c>
      <c r="F408" s="22"/>
      <c r="G408" s="16"/>
      <c r="H408" s="16"/>
    </row>
    <row r="409" spans="1:8" s="8" customFormat="1" ht="18.75" customHeight="1" x14ac:dyDescent="0.3">
      <c r="A409" s="230"/>
      <c r="B409" s="113" t="s">
        <v>7</v>
      </c>
      <c r="C409" s="126">
        <v>0</v>
      </c>
      <c r="D409" s="126">
        <v>0</v>
      </c>
      <c r="E409" s="111">
        <f t="shared" si="84"/>
        <v>0</v>
      </c>
      <c r="F409" s="11"/>
      <c r="G409" s="16"/>
      <c r="H409" s="16"/>
    </row>
    <row r="410" spans="1:8" s="29" customFormat="1" ht="82.5" x14ac:dyDescent="0.3">
      <c r="A410" s="230">
        <v>66</v>
      </c>
      <c r="B410" s="121" t="s">
        <v>140</v>
      </c>
      <c r="C410" s="108">
        <f>SUM(C411:C414)</f>
        <v>5.0999999999999996</v>
      </c>
      <c r="D410" s="108">
        <f>SUM(D411:D414)</f>
        <v>5.0999999999999996</v>
      </c>
      <c r="E410" s="108">
        <f>IFERROR(D410/C410*100,0)</f>
        <v>100</v>
      </c>
      <c r="F410" s="22"/>
      <c r="G410" s="28"/>
      <c r="H410" s="28"/>
    </row>
    <row r="411" spans="1:8" s="8" customFormat="1" ht="20.25" customHeight="1" x14ac:dyDescent="0.3">
      <c r="A411" s="234"/>
      <c r="B411" s="123" t="s">
        <v>8</v>
      </c>
      <c r="C411" s="126">
        <v>5.0999999999999996</v>
      </c>
      <c r="D411" s="126">
        <v>5.0999999999999996</v>
      </c>
      <c r="E411" s="111">
        <f t="shared" ref="E411:E414" si="85">IFERROR(D411/C411*100,0)</f>
        <v>100</v>
      </c>
      <c r="F411" s="68"/>
      <c r="G411" s="16"/>
      <c r="H411" s="16"/>
    </row>
    <row r="412" spans="1:8" s="41" customFormat="1" ht="21" customHeight="1" x14ac:dyDescent="0.25">
      <c r="A412" s="230"/>
      <c r="B412" s="124" t="s">
        <v>4</v>
      </c>
      <c r="C412" s="126">
        <v>0</v>
      </c>
      <c r="D412" s="126">
        <v>0</v>
      </c>
      <c r="E412" s="111">
        <f t="shared" si="85"/>
        <v>0</v>
      </c>
      <c r="F412" s="22"/>
      <c r="G412" s="40"/>
      <c r="H412" s="40"/>
    </row>
    <row r="413" spans="1:8" s="8" customFormat="1" x14ac:dyDescent="0.3">
      <c r="A413" s="230"/>
      <c r="B413" s="124" t="s">
        <v>5</v>
      </c>
      <c r="C413" s="126">
        <v>0</v>
      </c>
      <c r="D413" s="126">
        <v>0</v>
      </c>
      <c r="E413" s="111">
        <f t="shared" si="85"/>
        <v>0</v>
      </c>
      <c r="F413" s="22"/>
      <c r="G413" s="16"/>
      <c r="H413" s="16"/>
    </row>
    <row r="414" spans="1:8" s="8" customFormat="1" ht="18.75" customHeight="1" x14ac:dyDescent="0.3">
      <c r="A414" s="230"/>
      <c r="B414" s="113" t="s">
        <v>7</v>
      </c>
      <c r="C414" s="126">
        <v>0</v>
      </c>
      <c r="D414" s="126">
        <v>0</v>
      </c>
      <c r="E414" s="111">
        <f t="shared" si="85"/>
        <v>0</v>
      </c>
      <c r="F414" s="11"/>
      <c r="G414" s="16"/>
      <c r="H414" s="16"/>
    </row>
    <row r="415" spans="1:8" s="8" customFormat="1" ht="82.5" x14ac:dyDescent="0.3">
      <c r="A415" s="230">
        <v>67</v>
      </c>
      <c r="B415" s="122" t="s">
        <v>141</v>
      </c>
      <c r="C415" s="108">
        <f>SUM(C416:C419)</f>
        <v>241.6</v>
      </c>
      <c r="D415" s="108">
        <f>SUM(D416:D419)</f>
        <v>241.45</v>
      </c>
      <c r="E415" s="105">
        <f>IFERROR(D415/C415*100,0)</f>
        <v>99.937913907284766</v>
      </c>
      <c r="F415" s="119" t="s">
        <v>280</v>
      </c>
      <c r="G415" s="16"/>
      <c r="H415" s="16"/>
    </row>
    <row r="416" spans="1:8" s="8" customFormat="1" ht="20.25" customHeight="1" x14ac:dyDescent="0.3">
      <c r="A416" s="234"/>
      <c r="B416" s="123" t="s">
        <v>8</v>
      </c>
      <c r="C416" s="126">
        <v>0</v>
      </c>
      <c r="D416" s="126">
        <v>0</v>
      </c>
      <c r="E416" s="111">
        <f t="shared" ref="E416:E419" si="86">IFERROR(D416/C416*100,0)</f>
        <v>0</v>
      </c>
      <c r="F416" s="68"/>
      <c r="G416" s="16"/>
      <c r="H416" s="16"/>
    </row>
    <row r="417" spans="1:8" s="41" customFormat="1" ht="21" customHeight="1" x14ac:dyDescent="0.25">
      <c r="A417" s="230"/>
      <c r="B417" s="124" t="s">
        <v>4</v>
      </c>
      <c r="C417" s="126">
        <v>0</v>
      </c>
      <c r="D417" s="126">
        <v>0</v>
      </c>
      <c r="E417" s="111">
        <f t="shared" si="86"/>
        <v>0</v>
      </c>
      <c r="F417" s="22"/>
      <c r="G417" s="40"/>
      <c r="H417" s="40"/>
    </row>
    <row r="418" spans="1:8" s="8" customFormat="1" x14ac:dyDescent="0.3">
      <c r="A418" s="230"/>
      <c r="B418" s="124" t="s">
        <v>5</v>
      </c>
      <c r="C418" s="126">
        <v>241.6</v>
      </c>
      <c r="D418" s="126">
        <v>241.45</v>
      </c>
      <c r="E418" s="111">
        <f t="shared" si="86"/>
        <v>99.937913907284766</v>
      </c>
      <c r="F418" s="22"/>
      <c r="G418" s="16"/>
      <c r="H418" s="16"/>
    </row>
    <row r="419" spans="1:8" s="8" customFormat="1" ht="18.75" customHeight="1" x14ac:dyDescent="0.3">
      <c r="A419" s="230"/>
      <c r="B419" s="113" t="s">
        <v>7</v>
      </c>
      <c r="C419" s="126">
        <v>0</v>
      </c>
      <c r="D419" s="126">
        <v>0</v>
      </c>
      <c r="E419" s="111">
        <f t="shared" si="86"/>
        <v>0</v>
      </c>
      <c r="F419" s="11"/>
      <c r="G419" s="16"/>
      <c r="H419" s="16"/>
    </row>
    <row r="420" spans="1:8" s="8" customFormat="1" ht="49.5" x14ac:dyDescent="0.3">
      <c r="A420" s="230">
        <v>68</v>
      </c>
      <c r="B420" s="122" t="s">
        <v>142</v>
      </c>
      <c r="C420" s="108">
        <f>SUM(C421:C424)</f>
        <v>514.6</v>
      </c>
      <c r="D420" s="108">
        <f>SUM(D421:D424)</f>
        <v>514.53</v>
      </c>
      <c r="E420" s="108">
        <f>IFERROR(D420/C420*100,0)</f>
        <v>99.986397201710048</v>
      </c>
      <c r="F420" s="22"/>
      <c r="G420" s="16"/>
      <c r="H420" s="16"/>
    </row>
    <row r="421" spans="1:8" s="8" customFormat="1" ht="20.25" customHeight="1" x14ac:dyDescent="0.3">
      <c r="A421" s="234"/>
      <c r="B421" s="123" t="s">
        <v>8</v>
      </c>
      <c r="C421" s="126">
        <v>0</v>
      </c>
      <c r="D421" s="126">
        <v>0</v>
      </c>
      <c r="E421" s="111">
        <f t="shared" ref="E421:E424" si="87">IFERROR(D421/C421*100,0)</f>
        <v>0</v>
      </c>
      <c r="F421" s="68"/>
      <c r="G421" s="16"/>
      <c r="H421" s="16"/>
    </row>
    <row r="422" spans="1:8" s="41" customFormat="1" ht="21" customHeight="1" x14ac:dyDescent="0.25">
      <c r="A422" s="230"/>
      <c r="B422" s="124" t="s">
        <v>4</v>
      </c>
      <c r="C422" s="126">
        <v>0</v>
      </c>
      <c r="D422" s="126">
        <v>0</v>
      </c>
      <c r="E422" s="111">
        <f t="shared" si="87"/>
        <v>0</v>
      </c>
      <c r="F422" s="22"/>
      <c r="G422" s="40"/>
      <c r="H422" s="40"/>
    </row>
    <row r="423" spans="1:8" s="8" customFormat="1" x14ac:dyDescent="0.3">
      <c r="A423" s="230"/>
      <c r="B423" s="124" t="s">
        <v>5</v>
      </c>
      <c r="C423" s="126">
        <v>514.6</v>
      </c>
      <c r="D423" s="126">
        <v>514.53</v>
      </c>
      <c r="E423" s="111">
        <f t="shared" si="87"/>
        <v>99.986397201710048</v>
      </c>
      <c r="F423" s="22"/>
      <c r="G423" s="16"/>
      <c r="H423" s="16"/>
    </row>
    <row r="424" spans="1:8" s="8" customFormat="1" ht="18.75" customHeight="1" x14ac:dyDescent="0.3">
      <c r="A424" s="230"/>
      <c r="B424" s="113" t="s">
        <v>7</v>
      </c>
      <c r="C424" s="126">
        <v>0</v>
      </c>
      <c r="D424" s="126">
        <v>0</v>
      </c>
      <c r="E424" s="111">
        <f t="shared" si="87"/>
        <v>0</v>
      </c>
      <c r="F424" s="11"/>
      <c r="G424" s="16"/>
      <c r="H424" s="16"/>
    </row>
    <row r="425" spans="1:8" s="8" customFormat="1" ht="66" x14ac:dyDescent="0.3">
      <c r="A425" s="230"/>
      <c r="B425" s="122" t="s">
        <v>86</v>
      </c>
      <c r="C425" s="108">
        <f>C426+C431+C436</f>
        <v>752.3</v>
      </c>
      <c r="D425" s="108">
        <f>D426+D431+D436</f>
        <v>752.25</v>
      </c>
      <c r="E425" s="109">
        <f>IFERROR(D425/C425*100,0)</f>
        <v>99.993353715273173</v>
      </c>
      <c r="F425" s="22"/>
      <c r="G425" s="16"/>
      <c r="H425" s="16"/>
    </row>
    <row r="426" spans="1:8" s="29" customFormat="1" ht="82.5" x14ac:dyDescent="0.3">
      <c r="A426" s="230">
        <v>69</v>
      </c>
      <c r="B426" s="122" t="s">
        <v>87</v>
      </c>
      <c r="C426" s="108">
        <f>SUM(C427:C430)</f>
        <v>150.4</v>
      </c>
      <c r="D426" s="108">
        <f>SUM(D427:D430)</f>
        <v>150.38</v>
      </c>
      <c r="E426" s="108">
        <f>IFERROR(D426/C426*100,0)</f>
        <v>99.986702127659569</v>
      </c>
      <c r="F426" s="119" t="s">
        <v>282</v>
      </c>
      <c r="G426" s="28"/>
      <c r="H426" s="28"/>
    </row>
    <row r="427" spans="1:8" s="8" customFormat="1" ht="20.25" customHeight="1" x14ac:dyDescent="0.3">
      <c r="A427" s="234"/>
      <c r="B427" s="123" t="s">
        <v>8</v>
      </c>
      <c r="C427" s="126">
        <v>0</v>
      </c>
      <c r="D427" s="126">
        <v>0</v>
      </c>
      <c r="E427" s="111">
        <f t="shared" ref="E427:E430" si="88">IFERROR(D427/C427*100,0)</f>
        <v>0</v>
      </c>
      <c r="F427" s="68"/>
      <c r="G427" s="16"/>
      <c r="H427" s="16"/>
    </row>
    <row r="428" spans="1:8" s="41" customFormat="1" ht="21" customHeight="1" x14ac:dyDescent="0.25">
      <c r="A428" s="230"/>
      <c r="B428" s="124" t="s">
        <v>4</v>
      </c>
      <c r="C428" s="126">
        <v>0</v>
      </c>
      <c r="D428" s="126">
        <v>0</v>
      </c>
      <c r="E428" s="111">
        <f t="shared" si="88"/>
        <v>0</v>
      </c>
      <c r="F428" s="22"/>
      <c r="G428" s="40"/>
      <c r="H428" s="40"/>
    </row>
    <row r="429" spans="1:8" s="8" customFormat="1" x14ac:dyDescent="0.3">
      <c r="A429" s="230"/>
      <c r="B429" s="124" t="s">
        <v>5</v>
      </c>
      <c r="C429" s="126">
        <v>150.4</v>
      </c>
      <c r="D429" s="126">
        <v>150.38</v>
      </c>
      <c r="E429" s="111">
        <f t="shared" si="88"/>
        <v>99.986702127659569</v>
      </c>
      <c r="F429" s="22"/>
      <c r="G429" s="16"/>
      <c r="H429" s="16"/>
    </row>
    <row r="430" spans="1:8" s="8" customFormat="1" ht="18.75" customHeight="1" x14ac:dyDescent="0.3">
      <c r="A430" s="230"/>
      <c r="B430" s="113" t="s">
        <v>7</v>
      </c>
      <c r="C430" s="126">
        <v>0</v>
      </c>
      <c r="D430" s="126">
        <v>0</v>
      </c>
      <c r="E430" s="111">
        <f t="shared" si="88"/>
        <v>0</v>
      </c>
      <c r="F430" s="11"/>
      <c r="G430" s="16"/>
      <c r="H430" s="16"/>
    </row>
    <row r="431" spans="1:8" s="29" customFormat="1" ht="155.25" customHeight="1" x14ac:dyDescent="0.3">
      <c r="A431" s="230">
        <v>70</v>
      </c>
      <c r="B431" s="122" t="s">
        <v>88</v>
      </c>
      <c r="C431" s="108">
        <f>SUM(C432:C435)</f>
        <v>60.9</v>
      </c>
      <c r="D431" s="108">
        <f>SUM(D432:D435)</f>
        <v>60.87</v>
      </c>
      <c r="E431" s="108">
        <f>IFERROR(D431/C431*100,0)</f>
        <v>99.950738916256157</v>
      </c>
      <c r="F431" s="120" t="s">
        <v>281</v>
      </c>
      <c r="G431" s="28"/>
      <c r="H431" s="28"/>
    </row>
    <row r="432" spans="1:8" s="8" customFormat="1" ht="20.25" customHeight="1" x14ac:dyDescent="0.3">
      <c r="A432" s="234"/>
      <c r="B432" s="123" t="s">
        <v>8</v>
      </c>
      <c r="C432" s="126">
        <v>0</v>
      </c>
      <c r="D432" s="126">
        <v>0</v>
      </c>
      <c r="E432" s="111">
        <f t="shared" ref="E432:E435" si="89">IFERROR(D432/C432*100,0)</f>
        <v>0</v>
      </c>
      <c r="F432" s="68"/>
      <c r="G432" s="16"/>
      <c r="H432" s="16"/>
    </row>
    <row r="433" spans="1:8" s="41" customFormat="1" ht="21" customHeight="1" x14ac:dyDescent="0.25">
      <c r="A433" s="230"/>
      <c r="B433" s="124" t="s">
        <v>4</v>
      </c>
      <c r="C433" s="126">
        <v>0</v>
      </c>
      <c r="D433" s="126">
        <v>0</v>
      </c>
      <c r="E433" s="111">
        <f t="shared" si="89"/>
        <v>0</v>
      </c>
      <c r="F433" s="22"/>
      <c r="G433" s="40"/>
      <c r="H433" s="40"/>
    </row>
    <row r="434" spans="1:8" s="8" customFormat="1" x14ac:dyDescent="0.3">
      <c r="A434" s="230"/>
      <c r="B434" s="124" t="s">
        <v>5</v>
      </c>
      <c r="C434" s="126">
        <v>60.9</v>
      </c>
      <c r="D434" s="126">
        <v>60.87</v>
      </c>
      <c r="E434" s="111">
        <f t="shared" si="89"/>
        <v>99.950738916256157</v>
      </c>
      <c r="F434" s="22"/>
      <c r="G434" s="16"/>
      <c r="H434" s="16"/>
    </row>
    <row r="435" spans="1:8" s="8" customFormat="1" ht="18.75" customHeight="1" x14ac:dyDescent="0.3">
      <c r="A435" s="230"/>
      <c r="B435" s="113" t="s">
        <v>7</v>
      </c>
      <c r="C435" s="126">
        <v>0</v>
      </c>
      <c r="D435" s="126">
        <v>0</v>
      </c>
      <c r="E435" s="111">
        <f t="shared" si="89"/>
        <v>0</v>
      </c>
      <c r="F435" s="11"/>
      <c r="G435" s="16"/>
      <c r="H435" s="16"/>
    </row>
    <row r="436" spans="1:8" s="8" customFormat="1" ht="280.5" x14ac:dyDescent="0.3">
      <c r="A436" s="230">
        <v>71</v>
      </c>
      <c r="B436" s="122" t="s">
        <v>277</v>
      </c>
      <c r="C436" s="108">
        <f>SUM(C437:C440)</f>
        <v>541</v>
      </c>
      <c r="D436" s="108">
        <f>SUM(D437:D440)</f>
        <v>541</v>
      </c>
      <c r="E436" s="108">
        <f>IFERROR(D436/C436*100,0)</f>
        <v>100</v>
      </c>
      <c r="F436" s="119" t="s">
        <v>283</v>
      </c>
      <c r="G436" s="16"/>
      <c r="H436" s="16"/>
    </row>
    <row r="437" spans="1:8" s="8" customFormat="1" ht="20.25" customHeight="1" x14ac:dyDescent="0.3">
      <c r="A437" s="234"/>
      <c r="B437" s="123" t="s">
        <v>8</v>
      </c>
      <c r="C437" s="126">
        <v>0</v>
      </c>
      <c r="D437" s="126">
        <v>0</v>
      </c>
      <c r="E437" s="111">
        <f t="shared" ref="E437:E440" si="90">IFERROR(D437/C437*100,0)</f>
        <v>0</v>
      </c>
      <c r="F437" s="68"/>
      <c r="G437" s="16"/>
      <c r="H437" s="16"/>
    </row>
    <row r="438" spans="1:8" s="41" customFormat="1" ht="21" customHeight="1" x14ac:dyDescent="0.25">
      <c r="A438" s="230"/>
      <c r="B438" s="124" t="s">
        <v>4</v>
      </c>
      <c r="C438" s="126">
        <v>0</v>
      </c>
      <c r="D438" s="126">
        <v>0</v>
      </c>
      <c r="E438" s="111">
        <f t="shared" si="90"/>
        <v>0</v>
      </c>
      <c r="F438" s="22"/>
      <c r="G438" s="40"/>
      <c r="H438" s="40"/>
    </row>
    <row r="439" spans="1:8" s="8" customFormat="1" x14ac:dyDescent="0.3">
      <c r="A439" s="230"/>
      <c r="B439" s="124" t="s">
        <v>5</v>
      </c>
      <c r="C439" s="126">
        <v>541</v>
      </c>
      <c r="D439" s="126">
        <v>541</v>
      </c>
      <c r="E439" s="111">
        <f t="shared" si="90"/>
        <v>100</v>
      </c>
      <c r="F439" s="22"/>
      <c r="G439" s="16"/>
      <c r="H439" s="16"/>
    </row>
    <row r="440" spans="1:8" s="8" customFormat="1" ht="18.75" customHeight="1" x14ac:dyDescent="0.3">
      <c r="A440" s="230"/>
      <c r="B440" s="113" t="s">
        <v>7</v>
      </c>
      <c r="C440" s="126">
        <v>0</v>
      </c>
      <c r="D440" s="126">
        <v>0</v>
      </c>
      <c r="E440" s="111">
        <f t="shared" si="90"/>
        <v>0</v>
      </c>
      <c r="F440" s="11"/>
      <c r="G440" s="16"/>
      <c r="H440" s="16"/>
    </row>
    <row r="441" spans="1:8" s="8" customFormat="1" ht="76.5" customHeight="1" x14ac:dyDescent="0.3">
      <c r="A441" s="230"/>
      <c r="B441" s="122" t="s">
        <v>89</v>
      </c>
      <c r="C441" s="108">
        <f>C442</f>
        <v>5101.09</v>
      </c>
      <c r="D441" s="108">
        <f>D442</f>
        <v>5001.03</v>
      </c>
      <c r="E441" s="109">
        <f>IFERROR(D441/C441*100,0)</f>
        <v>98.038458447116199</v>
      </c>
      <c r="F441" s="22"/>
      <c r="G441" s="16"/>
      <c r="H441" s="16"/>
    </row>
    <row r="442" spans="1:8" s="29" customFormat="1" ht="99" x14ac:dyDescent="0.3">
      <c r="A442" s="230">
        <v>72</v>
      </c>
      <c r="B442" s="122" t="s">
        <v>90</v>
      </c>
      <c r="C442" s="108">
        <f>SUM(C443:C446)</f>
        <v>5101.09</v>
      </c>
      <c r="D442" s="108">
        <f>SUM(D443:D446)</f>
        <v>5001.03</v>
      </c>
      <c r="E442" s="108">
        <f>IFERROR(D442/C442*100,0)</f>
        <v>98.038458447116199</v>
      </c>
      <c r="F442" s="119" t="s">
        <v>284</v>
      </c>
      <c r="G442" s="28"/>
      <c r="H442" s="28"/>
    </row>
    <row r="443" spans="1:8" s="8" customFormat="1" ht="20.25" customHeight="1" x14ac:dyDescent="0.3">
      <c r="A443" s="234"/>
      <c r="B443" s="123" t="s">
        <v>8</v>
      </c>
      <c r="C443" s="126">
        <v>0</v>
      </c>
      <c r="D443" s="126">
        <v>0</v>
      </c>
      <c r="E443" s="111">
        <f t="shared" ref="E443:E450" si="91">IFERROR(D443/C443*100,0)</f>
        <v>0</v>
      </c>
      <c r="F443" s="68"/>
      <c r="G443" s="16"/>
      <c r="H443" s="16"/>
    </row>
    <row r="444" spans="1:8" s="41" customFormat="1" ht="21" customHeight="1" x14ac:dyDescent="0.25">
      <c r="A444" s="230"/>
      <c r="B444" s="124" t="s">
        <v>4</v>
      </c>
      <c r="C444" s="126">
        <v>0</v>
      </c>
      <c r="D444" s="126">
        <v>0</v>
      </c>
      <c r="E444" s="111">
        <f t="shared" si="91"/>
        <v>0</v>
      </c>
      <c r="F444" s="22"/>
      <c r="G444" s="40"/>
      <c r="H444" s="40"/>
    </row>
    <row r="445" spans="1:8" s="8" customFormat="1" x14ac:dyDescent="0.3">
      <c r="A445" s="230"/>
      <c r="B445" s="124" t="s">
        <v>5</v>
      </c>
      <c r="C445" s="126">
        <v>5101.09</v>
      </c>
      <c r="D445" s="126">
        <v>5001.03</v>
      </c>
      <c r="E445" s="111">
        <f t="shared" si="91"/>
        <v>98.038458447116199</v>
      </c>
      <c r="F445" s="22"/>
      <c r="G445" s="16"/>
      <c r="H445" s="16"/>
    </row>
    <row r="446" spans="1:8" s="8" customFormat="1" ht="18.75" customHeight="1" x14ac:dyDescent="0.3">
      <c r="A446" s="230"/>
      <c r="B446" s="113" t="s">
        <v>7</v>
      </c>
      <c r="C446" s="126">
        <v>0</v>
      </c>
      <c r="D446" s="126">
        <v>0</v>
      </c>
      <c r="E446" s="111">
        <f t="shared" si="91"/>
        <v>0</v>
      </c>
      <c r="F446" s="11"/>
      <c r="G446" s="16"/>
      <c r="H446" s="16"/>
    </row>
    <row r="447" spans="1:8" s="8" customFormat="1" ht="18.75" customHeight="1" x14ac:dyDescent="0.3">
      <c r="A447" s="230"/>
      <c r="B447" s="129" t="s">
        <v>6</v>
      </c>
      <c r="C447" s="116">
        <f>SUM(C448:C451)</f>
        <v>21062.14</v>
      </c>
      <c r="D447" s="116">
        <f>SUM(D448:D451)</f>
        <v>19351.050000000003</v>
      </c>
      <c r="E447" s="116">
        <f>IFERROR(D447/C447*100,0)</f>
        <v>91.875991708344941</v>
      </c>
      <c r="F447" s="26"/>
      <c r="G447" s="16"/>
      <c r="H447" s="16"/>
    </row>
    <row r="448" spans="1:8" s="8" customFormat="1" ht="18.75" customHeight="1" x14ac:dyDescent="0.3">
      <c r="A448" s="230"/>
      <c r="B448" s="119" t="s">
        <v>8</v>
      </c>
      <c r="C448" s="105">
        <f>C396+C401+C406+C411+C416+C421+C427+C432+C437+C443</f>
        <v>5.0999999999999996</v>
      </c>
      <c r="D448" s="105">
        <f>D396+D401+D406+D411+D416+D421+D427+D432+D437+D443</f>
        <v>5.0999999999999996</v>
      </c>
      <c r="E448" s="111">
        <f t="shared" si="91"/>
        <v>100</v>
      </c>
      <c r="F448" s="68"/>
      <c r="G448" s="16"/>
      <c r="H448" s="16"/>
    </row>
    <row r="449" spans="1:8" s="8" customFormat="1" ht="18.75" customHeight="1" x14ac:dyDescent="0.3">
      <c r="A449" s="230"/>
      <c r="B449" s="138" t="s">
        <v>4</v>
      </c>
      <c r="C449" s="105">
        <f t="shared" ref="C449:D451" si="92">C397+C402+C407+C412+C417+C422+C428+C433+C438+C444</f>
        <v>3911</v>
      </c>
      <c r="D449" s="105">
        <f t="shared" si="92"/>
        <v>3905.17</v>
      </c>
      <c r="E449" s="111">
        <f t="shared" si="91"/>
        <v>99.850933265149578</v>
      </c>
      <c r="F449" s="68"/>
      <c r="G449" s="219">
        <f>(D449+D448)/(C449+C448)*100</f>
        <v>99.851127397155338</v>
      </c>
      <c r="H449" s="16"/>
    </row>
    <row r="450" spans="1:8" s="8" customFormat="1" ht="18.75" customHeight="1" x14ac:dyDescent="0.3">
      <c r="A450" s="230"/>
      <c r="B450" s="119" t="s">
        <v>5</v>
      </c>
      <c r="C450" s="105">
        <f t="shared" si="92"/>
        <v>17146.04</v>
      </c>
      <c r="D450" s="105">
        <f t="shared" si="92"/>
        <v>15440.780000000002</v>
      </c>
      <c r="E450" s="111">
        <f t="shared" si="91"/>
        <v>90.054496548474177</v>
      </c>
      <c r="F450" s="22"/>
      <c r="G450" s="16"/>
      <c r="H450" s="16"/>
    </row>
    <row r="451" spans="1:8" s="8" customFormat="1" ht="18.75" customHeight="1" x14ac:dyDescent="0.3">
      <c r="A451" s="230"/>
      <c r="B451" s="113" t="s">
        <v>7</v>
      </c>
      <c r="C451" s="105">
        <f t="shared" si="92"/>
        <v>0</v>
      </c>
      <c r="D451" s="105">
        <f t="shared" si="92"/>
        <v>0</v>
      </c>
      <c r="E451" s="111">
        <f t="shared" ref="E451" si="93">IFERROR(D451/C451*100,0)</f>
        <v>0</v>
      </c>
      <c r="F451" s="11"/>
      <c r="G451" s="218">
        <f>(C449+C448)/C447*100</f>
        <v>18.593077436575769</v>
      </c>
      <c r="H451" s="16"/>
    </row>
    <row r="452" spans="1:8" ht="21.75" customHeight="1" x14ac:dyDescent="0.3">
      <c r="B452" s="243" t="s">
        <v>312</v>
      </c>
      <c r="C452" s="243"/>
      <c r="D452" s="243"/>
      <c r="E452" s="243"/>
      <c r="F452" s="243"/>
      <c r="G452" s="13"/>
      <c r="H452" s="16"/>
    </row>
    <row r="453" spans="1:8" s="6" customFormat="1" ht="51.75" customHeight="1" x14ac:dyDescent="0.25">
      <c r="A453" s="230"/>
      <c r="B453" s="143" t="s">
        <v>128</v>
      </c>
      <c r="C453" s="125">
        <f>C454+C459+C464</f>
        <v>125027.24</v>
      </c>
      <c r="D453" s="125">
        <f>D454+D459+D464</f>
        <v>123773.31000000001</v>
      </c>
      <c r="E453" s="109">
        <f>IFERROR(D453/C453*100,0)</f>
        <v>98.997074557512434</v>
      </c>
      <c r="F453" s="119"/>
      <c r="G453" s="15">
        <v>9</v>
      </c>
      <c r="H453" s="15"/>
    </row>
    <row r="454" spans="1:8" s="29" customFormat="1" ht="134.25" customHeight="1" x14ac:dyDescent="0.3">
      <c r="A454" s="230">
        <v>73</v>
      </c>
      <c r="B454" s="166" t="s">
        <v>255</v>
      </c>
      <c r="C454" s="108">
        <f>SUM(C455:C458)</f>
        <v>61449.924000000006</v>
      </c>
      <c r="D454" s="108">
        <f>SUM(D455:D458)</f>
        <v>61449.854000000007</v>
      </c>
      <c r="E454" s="108">
        <f>IFERROR(D454/C454*100,0)</f>
        <v>99.999886086108091</v>
      </c>
      <c r="F454" s="119" t="s">
        <v>261</v>
      </c>
      <c r="G454" s="28"/>
      <c r="H454" s="28"/>
    </row>
    <row r="455" spans="1:8" s="8" customFormat="1" ht="20.25" customHeight="1" x14ac:dyDescent="0.3">
      <c r="A455" s="234"/>
      <c r="B455" s="123" t="s">
        <v>8</v>
      </c>
      <c r="C455" s="111">
        <v>126.1002</v>
      </c>
      <c r="D455" s="111">
        <v>126.1002</v>
      </c>
      <c r="E455" s="111">
        <f>IFERROR(D455/C455*100,0)</f>
        <v>100</v>
      </c>
      <c r="F455" s="68"/>
      <c r="G455" s="16"/>
      <c r="H455" s="16"/>
    </row>
    <row r="456" spans="1:8" s="8" customFormat="1" x14ac:dyDescent="0.3">
      <c r="A456" s="230"/>
      <c r="B456" s="124" t="s">
        <v>4</v>
      </c>
      <c r="C456" s="111">
        <v>524.52380000000005</v>
      </c>
      <c r="D456" s="111">
        <v>524.52380000000005</v>
      </c>
      <c r="E456" s="111">
        <f t="shared" ref="E456:E458" si="94">IFERROR(D456/C456*100,0)</f>
        <v>100</v>
      </c>
      <c r="F456" s="22"/>
      <c r="G456" s="16"/>
      <c r="H456" s="16"/>
    </row>
    <row r="457" spans="1:8" s="8" customFormat="1" x14ac:dyDescent="0.3">
      <c r="A457" s="230"/>
      <c r="B457" s="124" t="s">
        <v>5</v>
      </c>
      <c r="C457" s="111">
        <v>60799.3</v>
      </c>
      <c r="D457" s="111">
        <v>60799.23</v>
      </c>
      <c r="E457" s="111">
        <f t="shared" si="94"/>
        <v>99.999884867095517</v>
      </c>
      <c r="F457" s="22"/>
      <c r="G457" s="24"/>
      <c r="H457" s="16"/>
    </row>
    <row r="458" spans="1:8" s="8" customFormat="1" ht="18.75" customHeight="1" x14ac:dyDescent="0.3">
      <c r="A458" s="230"/>
      <c r="B458" s="113" t="s">
        <v>7</v>
      </c>
      <c r="C458" s="111">
        <v>0</v>
      </c>
      <c r="D458" s="111">
        <v>0</v>
      </c>
      <c r="E458" s="111">
        <f t="shared" si="94"/>
        <v>0</v>
      </c>
      <c r="F458" s="11"/>
      <c r="G458" s="16"/>
      <c r="H458" s="16"/>
    </row>
    <row r="459" spans="1:8" s="41" customFormat="1" ht="118.5" customHeight="1" x14ac:dyDescent="0.25">
      <c r="A459" s="230">
        <v>74</v>
      </c>
      <c r="B459" s="166" t="s">
        <v>256</v>
      </c>
      <c r="C459" s="108">
        <f>SUM(C460:C463)</f>
        <v>59448.6</v>
      </c>
      <c r="D459" s="108">
        <f>SUM(D460:D463)</f>
        <v>58194.74</v>
      </c>
      <c r="E459" s="108">
        <f>IFERROR(D459/C459*100,0)</f>
        <v>97.890850247104225</v>
      </c>
      <c r="F459" s="22" t="s">
        <v>262</v>
      </c>
      <c r="G459" s="40"/>
      <c r="H459" s="40"/>
    </row>
    <row r="460" spans="1:8" s="8" customFormat="1" ht="20.25" customHeight="1" x14ac:dyDescent="0.3">
      <c r="A460" s="234"/>
      <c r="B460" s="123" t="s">
        <v>8</v>
      </c>
      <c r="C460" s="111">
        <v>0</v>
      </c>
      <c r="D460" s="111">
        <v>0</v>
      </c>
      <c r="E460" s="111">
        <f>IFERROR(D460/C460*100,0)</f>
        <v>0</v>
      </c>
      <c r="F460" s="68"/>
      <c r="G460" s="16"/>
      <c r="H460" s="16"/>
    </row>
    <row r="461" spans="1:8" s="10" customFormat="1" ht="17.25" customHeight="1" x14ac:dyDescent="0.3">
      <c r="A461" s="230"/>
      <c r="B461" s="198" t="s">
        <v>4</v>
      </c>
      <c r="C461" s="111">
        <v>180</v>
      </c>
      <c r="D461" s="111">
        <v>180</v>
      </c>
      <c r="E461" s="111">
        <f t="shared" ref="E461:E463" si="95">IFERROR(D461/C461*100,0)</f>
        <v>100</v>
      </c>
      <c r="F461" s="87"/>
      <c r="G461" s="19"/>
      <c r="H461" s="19"/>
    </row>
    <row r="462" spans="1:8" s="8" customFormat="1" x14ac:dyDescent="0.3">
      <c r="A462" s="230"/>
      <c r="B462" s="124" t="s">
        <v>5</v>
      </c>
      <c r="C462" s="111">
        <v>59268.6</v>
      </c>
      <c r="D462" s="111">
        <v>58014.74</v>
      </c>
      <c r="E462" s="111">
        <f t="shared" si="95"/>
        <v>97.88444471440188</v>
      </c>
      <c r="F462" s="22"/>
      <c r="G462" s="16"/>
      <c r="H462" s="16"/>
    </row>
    <row r="463" spans="1:8" s="8" customFormat="1" ht="18.75" customHeight="1" x14ac:dyDescent="0.3">
      <c r="A463" s="230"/>
      <c r="B463" s="113" t="s">
        <v>7</v>
      </c>
      <c r="C463" s="111">
        <v>0</v>
      </c>
      <c r="D463" s="111">
        <v>0</v>
      </c>
      <c r="E463" s="111">
        <f t="shared" si="95"/>
        <v>0</v>
      </c>
      <c r="F463" s="11"/>
      <c r="G463" s="16"/>
      <c r="H463" s="16"/>
    </row>
    <row r="464" spans="1:8" s="41" customFormat="1" ht="58.5" customHeight="1" x14ac:dyDescent="0.25">
      <c r="A464" s="230">
        <v>75</v>
      </c>
      <c r="B464" s="166" t="s">
        <v>257</v>
      </c>
      <c r="C464" s="108">
        <f>SUM(C465:C468)</f>
        <v>4128.7160000000003</v>
      </c>
      <c r="D464" s="108">
        <f>SUM(D465:D468)</f>
        <v>4128.7160000000003</v>
      </c>
      <c r="E464" s="108">
        <f>IFERROR(D464/C464*100,0)</f>
        <v>100</v>
      </c>
      <c r="F464" s="119" t="s">
        <v>263</v>
      </c>
      <c r="G464" s="40"/>
      <c r="H464" s="40"/>
    </row>
    <row r="465" spans="1:8" s="8" customFormat="1" ht="20.25" customHeight="1" x14ac:dyDescent="0.3">
      <c r="A465" s="234"/>
      <c r="B465" s="123" t="s">
        <v>8</v>
      </c>
      <c r="C465" s="111">
        <v>0</v>
      </c>
      <c r="D465" s="111">
        <v>0</v>
      </c>
      <c r="E465" s="111">
        <f>IFERROR(D465/C465*100,0)</f>
        <v>0</v>
      </c>
      <c r="F465" s="68"/>
      <c r="G465" s="16"/>
      <c r="H465" s="16"/>
    </row>
    <row r="466" spans="1:8" s="41" customFormat="1" ht="18" customHeight="1" x14ac:dyDescent="0.25">
      <c r="A466" s="230"/>
      <c r="B466" s="124" t="s">
        <v>4</v>
      </c>
      <c r="C466" s="111">
        <v>576</v>
      </c>
      <c r="D466" s="111">
        <v>576</v>
      </c>
      <c r="E466" s="111">
        <f t="shared" ref="E466:E468" si="96">IFERROR(D466/C466*100,0)</f>
        <v>100</v>
      </c>
      <c r="F466" s="22"/>
      <c r="G466" s="40"/>
      <c r="H466" s="40"/>
    </row>
    <row r="467" spans="1:8" s="41" customFormat="1" ht="18" customHeight="1" x14ac:dyDescent="0.25">
      <c r="A467" s="230"/>
      <c r="B467" s="124" t="s">
        <v>5</v>
      </c>
      <c r="C467" s="111">
        <v>3281.3</v>
      </c>
      <c r="D467" s="111">
        <v>3281.3</v>
      </c>
      <c r="E467" s="111">
        <f t="shared" si="96"/>
        <v>100</v>
      </c>
      <c r="F467" s="22"/>
      <c r="G467" s="40"/>
      <c r="H467" s="40"/>
    </row>
    <row r="468" spans="1:8" s="8" customFormat="1" ht="18.75" customHeight="1" x14ac:dyDescent="0.3">
      <c r="A468" s="230"/>
      <c r="B468" s="113" t="s">
        <v>7</v>
      </c>
      <c r="C468" s="111">
        <v>271.416</v>
      </c>
      <c r="D468" s="111">
        <v>271.416</v>
      </c>
      <c r="E468" s="111">
        <f t="shared" si="96"/>
        <v>100</v>
      </c>
      <c r="F468" s="11"/>
      <c r="G468" s="16"/>
      <c r="H468" s="16"/>
    </row>
    <row r="469" spans="1:8" s="8" customFormat="1" ht="66" x14ac:dyDescent="0.3">
      <c r="A469" s="230"/>
      <c r="B469" s="199" t="s">
        <v>129</v>
      </c>
      <c r="C469" s="125">
        <f>C470+C475</f>
        <v>154553.01500000001</v>
      </c>
      <c r="D469" s="125">
        <f>D470+D475</f>
        <v>151071.67939999999</v>
      </c>
      <c r="E469" s="109">
        <f>IFERROR(D469/C469*100,0)</f>
        <v>97.747481276893879</v>
      </c>
      <c r="F469" s="22"/>
      <c r="G469" s="16"/>
      <c r="H469" s="16"/>
    </row>
    <row r="470" spans="1:8" s="41" customFormat="1" ht="90.75" customHeight="1" x14ac:dyDescent="0.25">
      <c r="A470" s="230">
        <v>76</v>
      </c>
      <c r="B470" s="166" t="s">
        <v>47</v>
      </c>
      <c r="C470" s="108">
        <f>SUM(C471:C474)</f>
        <v>369.7</v>
      </c>
      <c r="D470" s="108">
        <f>SUM(D471:D474)</f>
        <v>305.10000000000002</v>
      </c>
      <c r="E470" s="108">
        <f>IFERROR(D470/C470*100,0)</f>
        <v>82.526372734649726</v>
      </c>
      <c r="F470" s="22" t="s">
        <v>264</v>
      </c>
      <c r="G470" s="40"/>
      <c r="H470" s="40"/>
    </row>
    <row r="471" spans="1:8" s="8" customFormat="1" ht="20.25" customHeight="1" x14ac:dyDescent="0.3">
      <c r="A471" s="234"/>
      <c r="B471" s="123" t="s">
        <v>8</v>
      </c>
      <c r="C471" s="111">
        <v>0</v>
      </c>
      <c r="D471" s="111">
        <v>0</v>
      </c>
      <c r="E471" s="111">
        <f>IFERROR(D471/C471*100,0)</f>
        <v>0</v>
      </c>
      <c r="F471" s="68"/>
      <c r="G471" s="16"/>
      <c r="H471" s="16"/>
    </row>
    <row r="472" spans="1:8" s="41" customFormat="1" ht="18" customHeight="1" x14ac:dyDescent="0.25">
      <c r="A472" s="230"/>
      <c r="B472" s="124" t="s">
        <v>4</v>
      </c>
      <c r="C472" s="111">
        <v>0</v>
      </c>
      <c r="D472" s="111">
        <v>0</v>
      </c>
      <c r="E472" s="111">
        <f t="shared" ref="E472:E474" si="97">IFERROR(D472/C472*100,0)</f>
        <v>0</v>
      </c>
      <c r="F472" s="22"/>
      <c r="G472" s="40"/>
      <c r="H472" s="40"/>
    </row>
    <row r="473" spans="1:8" s="41" customFormat="1" ht="18" customHeight="1" x14ac:dyDescent="0.25">
      <c r="A473" s="230"/>
      <c r="B473" s="124" t="s">
        <v>5</v>
      </c>
      <c r="C473" s="111">
        <v>369.7</v>
      </c>
      <c r="D473" s="111">
        <v>305.10000000000002</v>
      </c>
      <c r="E473" s="111">
        <f t="shared" si="97"/>
        <v>82.526372734649726</v>
      </c>
      <c r="F473" s="22"/>
      <c r="G473" s="40"/>
      <c r="H473" s="40"/>
    </row>
    <row r="474" spans="1:8" s="8" customFormat="1" ht="18.75" customHeight="1" x14ac:dyDescent="0.3">
      <c r="A474" s="230"/>
      <c r="B474" s="113" t="s">
        <v>7</v>
      </c>
      <c r="C474" s="111">
        <v>0</v>
      </c>
      <c r="D474" s="111">
        <v>0</v>
      </c>
      <c r="E474" s="111">
        <f t="shared" si="97"/>
        <v>0</v>
      </c>
      <c r="F474" s="11"/>
      <c r="G474" s="16"/>
      <c r="H474" s="16"/>
    </row>
    <row r="475" spans="1:8" s="41" customFormat="1" ht="235.5" customHeight="1" x14ac:dyDescent="0.25">
      <c r="A475" s="230">
        <v>77</v>
      </c>
      <c r="B475" s="166" t="s">
        <v>48</v>
      </c>
      <c r="C475" s="108">
        <f>SUM(C476:C479)</f>
        <v>154183.315</v>
      </c>
      <c r="D475" s="108">
        <f>SUM(D476:D479)</f>
        <v>150766.57939999999</v>
      </c>
      <c r="E475" s="108">
        <f>IFERROR(D475/C475*100,0)</f>
        <v>97.783978376648591</v>
      </c>
      <c r="F475" s="119" t="s">
        <v>309</v>
      </c>
      <c r="G475" s="40"/>
      <c r="H475" s="40"/>
    </row>
    <row r="476" spans="1:8" s="8" customFormat="1" ht="20.25" customHeight="1" x14ac:dyDescent="0.3">
      <c r="A476" s="234"/>
      <c r="B476" s="123" t="s">
        <v>8</v>
      </c>
      <c r="C476" s="111">
        <v>0</v>
      </c>
      <c r="D476" s="111">
        <v>0</v>
      </c>
      <c r="E476" s="111">
        <f>IFERROR(D476/C476*100,0)</f>
        <v>0</v>
      </c>
      <c r="F476" s="68"/>
      <c r="G476" s="16"/>
      <c r="H476" s="16"/>
    </row>
    <row r="477" spans="1:8" s="41" customFormat="1" ht="21" customHeight="1" x14ac:dyDescent="0.25">
      <c r="A477" s="230"/>
      <c r="B477" s="124" t="s">
        <v>4</v>
      </c>
      <c r="C477" s="111">
        <v>0</v>
      </c>
      <c r="D477" s="111">
        <v>0</v>
      </c>
      <c r="E477" s="111">
        <f t="shared" ref="E477:E479" si="98">IFERROR(D477/C477*100,0)</f>
        <v>0</v>
      </c>
      <c r="F477" s="22"/>
      <c r="G477" s="40"/>
      <c r="H477" s="40"/>
    </row>
    <row r="478" spans="1:8" s="8" customFormat="1" x14ac:dyDescent="0.3">
      <c r="A478" s="230"/>
      <c r="B478" s="124" t="s">
        <v>5</v>
      </c>
      <c r="C478" s="111">
        <v>150740.76</v>
      </c>
      <c r="D478" s="111">
        <v>147339.02439999999</v>
      </c>
      <c r="E478" s="111">
        <f t="shared" si="98"/>
        <v>97.743320651959024</v>
      </c>
      <c r="F478" s="22"/>
      <c r="G478" s="16"/>
      <c r="H478" s="16"/>
    </row>
    <row r="479" spans="1:8" s="6" customFormat="1" x14ac:dyDescent="0.25">
      <c r="A479" s="230"/>
      <c r="B479" s="123" t="s">
        <v>7</v>
      </c>
      <c r="C479" s="111">
        <v>3442.5549999999998</v>
      </c>
      <c r="D479" s="111">
        <v>3427.5549999999998</v>
      </c>
      <c r="E479" s="111">
        <f t="shared" si="98"/>
        <v>99.564277113945892</v>
      </c>
      <c r="F479" s="21"/>
      <c r="G479" s="15"/>
      <c r="H479" s="15"/>
    </row>
    <row r="480" spans="1:8" s="6" customFormat="1" ht="69.75" customHeight="1" x14ac:dyDescent="0.25">
      <c r="A480" s="230"/>
      <c r="B480" s="143" t="s">
        <v>130</v>
      </c>
      <c r="C480" s="125">
        <f>C481+C486+C491</f>
        <v>65159.359299999996</v>
      </c>
      <c r="D480" s="125">
        <f>D481+D486+D491</f>
        <v>59641.754199999996</v>
      </c>
      <c r="E480" s="109">
        <f>IFERROR(D480/C480*100,0)</f>
        <v>91.532137271951356</v>
      </c>
      <c r="F480" s="22"/>
      <c r="G480" s="15"/>
      <c r="H480" s="15"/>
    </row>
    <row r="481" spans="1:8" s="41" customFormat="1" ht="51.75" customHeight="1" x14ac:dyDescent="0.25">
      <c r="A481" s="230">
        <v>78</v>
      </c>
      <c r="B481" s="166" t="s">
        <v>80</v>
      </c>
      <c r="C481" s="108">
        <f>SUM(C482:C485)</f>
        <v>23315.624299999999</v>
      </c>
      <c r="D481" s="108">
        <f>SUM(D482:D485)</f>
        <v>21037.148700000002</v>
      </c>
      <c r="E481" s="108">
        <f>IFERROR(D481/C481*100,0)</f>
        <v>90.22768779131512</v>
      </c>
      <c r="F481" s="209" t="s">
        <v>136</v>
      </c>
      <c r="G481" s="40"/>
      <c r="H481" s="40"/>
    </row>
    <row r="482" spans="1:8" s="8" customFormat="1" ht="20.25" customHeight="1" x14ac:dyDescent="0.3">
      <c r="A482" s="234"/>
      <c r="B482" s="123" t="s">
        <v>8</v>
      </c>
      <c r="C482" s="111">
        <v>0</v>
      </c>
      <c r="D482" s="111">
        <v>0</v>
      </c>
      <c r="E482" s="111">
        <f>IFERROR(D482/C482*100,0)</f>
        <v>0</v>
      </c>
      <c r="F482" s="68"/>
      <c r="G482" s="16"/>
      <c r="H482" s="16"/>
    </row>
    <row r="483" spans="1:8" s="41" customFormat="1" ht="21" customHeight="1" x14ac:dyDescent="0.25">
      <c r="A483" s="230"/>
      <c r="B483" s="124" t="s">
        <v>4</v>
      </c>
      <c r="C483" s="111">
        <v>0</v>
      </c>
      <c r="D483" s="111">
        <v>0</v>
      </c>
      <c r="E483" s="111">
        <f t="shared" ref="E483:E485" si="99">IFERROR(D483/C483*100,0)</f>
        <v>0</v>
      </c>
      <c r="F483" s="22"/>
      <c r="G483" s="40"/>
      <c r="H483" s="40"/>
    </row>
    <row r="484" spans="1:8" s="8" customFormat="1" x14ac:dyDescent="0.3">
      <c r="A484" s="230"/>
      <c r="B484" s="124" t="s">
        <v>5</v>
      </c>
      <c r="C484" s="111">
        <v>23315.624299999999</v>
      </c>
      <c r="D484" s="111">
        <v>21037.148700000002</v>
      </c>
      <c r="E484" s="111">
        <f t="shared" si="99"/>
        <v>90.22768779131512</v>
      </c>
      <c r="F484" s="22"/>
      <c r="G484" s="16"/>
      <c r="H484" s="16"/>
    </row>
    <row r="485" spans="1:8" s="8" customFormat="1" ht="18.75" customHeight="1" x14ac:dyDescent="0.3">
      <c r="A485" s="230"/>
      <c r="B485" s="113" t="s">
        <v>7</v>
      </c>
      <c r="C485" s="111">
        <v>0</v>
      </c>
      <c r="D485" s="111">
        <v>0</v>
      </c>
      <c r="E485" s="111">
        <f t="shared" si="99"/>
        <v>0</v>
      </c>
      <c r="F485" s="11"/>
      <c r="G485" s="16"/>
      <c r="H485" s="16"/>
    </row>
    <row r="486" spans="1:8" s="41" customFormat="1" ht="37.5" customHeight="1" x14ac:dyDescent="0.25">
      <c r="A486" s="230">
        <v>79</v>
      </c>
      <c r="B486" s="166" t="s">
        <v>49</v>
      </c>
      <c r="C486" s="108">
        <f>SUM(C487:C490)</f>
        <v>74</v>
      </c>
      <c r="D486" s="108">
        <f>SUM(D487:D490)</f>
        <v>74</v>
      </c>
      <c r="E486" s="108">
        <f>IFERROR(D486/C486*100,0)</f>
        <v>100</v>
      </c>
      <c r="F486" s="209" t="s">
        <v>265</v>
      </c>
      <c r="G486" s="40"/>
      <c r="H486" s="40"/>
    </row>
    <row r="487" spans="1:8" s="8" customFormat="1" ht="20.25" customHeight="1" x14ac:dyDescent="0.3">
      <c r="A487" s="234"/>
      <c r="B487" s="123" t="s">
        <v>8</v>
      </c>
      <c r="C487" s="111">
        <v>0</v>
      </c>
      <c r="D487" s="111">
        <v>0</v>
      </c>
      <c r="E487" s="111">
        <f>IFERROR(D487/C487*100,0)</f>
        <v>0</v>
      </c>
      <c r="F487" s="68"/>
      <c r="G487" s="16"/>
      <c r="H487" s="16"/>
    </row>
    <row r="488" spans="1:8" s="41" customFormat="1" ht="21" customHeight="1" x14ac:dyDescent="0.25">
      <c r="A488" s="230"/>
      <c r="B488" s="124" t="s">
        <v>4</v>
      </c>
      <c r="C488" s="111">
        <v>74</v>
      </c>
      <c r="D488" s="111">
        <v>74</v>
      </c>
      <c r="E488" s="111">
        <f t="shared" ref="E488:E490" si="100">IFERROR(D488/C488*100,0)</f>
        <v>100</v>
      </c>
      <c r="F488" s="22"/>
      <c r="G488" s="40"/>
      <c r="H488" s="40"/>
    </row>
    <row r="489" spans="1:8" s="8" customFormat="1" x14ac:dyDescent="0.3">
      <c r="A489" s="230"/>
      <c r="B489" s="124" t="s">
        <v>5</v>
      </c>
      <c r="C489" s="111">
        <v>0</v>
      </c>
      <c r="D489" s="111">
        <v>0</v>
      </c>
      <c r="E489" s="111">
        <f t="shared" si="100"/>
        <v>0</v>
      </c>
      <c r="F489" s="22"/>
      <c r="G489" s="16"/>
      <c r="H489" s="16"/>
    </row>
    <row r="490" spans="1:8" s="8" customFormat="1" ht="18.75" customHeight="1" x14ac:dyDescent="0.3">
      <c r="A490" s="230"/>
      <c r="B490" s="113" t="s">
        <v>7</v>
      </c>
      <c r="C490" s="111">
        <v>0</v>
      </c>
      <c r="D490" s="111">
        <v>0</v>
      </c>
      <c r="E490" s="111">
        <f t="shared" si="100"/>
        <v>0</v>
      </c>
      <c r="F490" s="11"/>
      <c r="G490" s="16"/>
      <c r="H490" s="16"/>
    </row>
    <row r="491" spans="1:8" s="41" customFormat="1" ht="102.75" customHeight="1" x14ac:dyDescent="0.25">
      <c r="A491" s="230">
        <v>80</v>
      </c>
      <c r="B491" s="166" t="s">
        <v>50</v>
      </c>
      <c r="C491" s="108">
        <f>SUM(C492:C495)</f>
        <v>41769.735000000001</v>
      </c>
      <c r="D491" s="108">
        <f>SUM(D492:D495)</f>
        <v>38530.605499999998</v>
      </c>
      <c r="E491" s="108">
        <f>IFERROR(D491/C491*100,0)</f>
        <v>92.245271606343678</v>
      </c>
      <c r="F491" s="119" t="s">
        <v>137</v>
      </c>
      <c r="G491" s="40"/>
      <c r="H491" s="40"/>
    </row>
    <row r="492" spans="1:8" s="8" customFormat="1" ht="20.25" customHeight="1" x14ac:dyDescent="0.3">
      <c r="A492" s="234"/>
      <c r="B492" s="123" t="s">
        <v>8</v>
      </c>
      <c r="C492" s="111">
        <v>0</v>
      </c>
      <c r="D492" s="111">
        <v>0</v>
      </c>
      <c r="E492" s="111">
        <f>IFERROR(D492/C492*100,0)</f>
        <v>0</v>
      </c>
      <c r="F492" s="68"/>
      <c r="G492" s="16"/>
      <c r="H492" s="16"/>
    </row>
    <row r="493" spans="1:8" s="41" customFormat="1" ht="21" customHeight="1" x14ac:dyDescent="0.25">
      <c r="A493" s="230"/>
      <c r="B493" s="124" t="s">
        <v>4</v>
      </c>
      <c r="C493" s="111">
        <v>0</v>
      </c>
      <c r="D493" s="111">
        <v>0</v>
      </c>
      <c r="E493" s="111">
        <f t="shared" ref="E493:E495" si="101">IFERROR(D493/C493*100,0)</f>
        <v>0</v>
      </c>
      <c r="F493" s="22"/>
      <c r="G493" s="40"/>
      <c r="H493" s="40"/>
    </row>
    <row r="494" spans="1:8" s="8" customFormat="1" x14ac:dyDescent="0.3">
      <c r="A494" s="230"/>
      <c r="B494" s="124" t="s">
        <v>5</v>
      </c>
      <c r="C494" s="111">
        <v>41769.735000000001</v>
      </c>
      <c r="D494" s="111">
        <v>38530.605499999998</v>
      </c>
      <c r="E494" s="111">
        <f t="shared" si="101"/>
        <v>92.245271606343678</v>
      </c>
      <c r="F494" s="22"/>
      <c r="G494" s="16"/>
      <c r="H494" s="16"/>
    </row>
    <row r="495" spans="1:8" s="8" customFormat="1" ht="18.75" customHeight="1" x14ac:dyDescent="0.3">
      <c r="A495" s="230"/>
      <c r="B495" s="113" t="s">
        <v>7</v>
      </c>
      <c r="C495" s="111">
        <v>0</v>
      </c>
      <c r="D495" s="111">
        <v>0</v>
      </c>
      <c r="E495" s="111">
        <f t="shared" si="101"/>
        <v>0</v>
      </c>
      <c r="F495" s="11"/>
      <c r="G495" s="16"/>
      <c r="H495" s="16"/>
    </row>
    <row r="496" spans="1:8" s="3" customFormat="1" x14ac:dyDescent="0.25">
      <c r="A496" s="100"/>
      <c r="B496" s="201" t="s">
        <v>131</v>
      </c>
      <c r="C496" s="125">
        <f>C497</f>
        <v>1123.7</v>
      </c>
      <c r="D496" s="125">
        <f>D497</f>
        <v>1123.7</v>
      </c>
      <c r="E496" s="109">
        <f>IFERROR(D496/C496*100,0)</f>
        <v>100</v>
      </c>
      <c r="F496" s="22"/>
      <c r="G496" s="14"/>
      <c r="H496" s="14"/>
    </row>
    <row r="497" spans="1:10" s="35" customFormat="1" ht="33" x14ac:dyDescent="0.25">
      <c r="A497" s="100">
        <v>81</v>
      </c>
      <c r="B497" s="166" t="s">
        <v>132</v>
      </c>
      <c r="C497" s="108">
        <f>SUM(C498:C501)</f>
        <v>1123.7</v>
      </c>
      <c r="D497" s="108">
        <f>SUM(D498:D501)</f>
        <v>1123.7</v>
      </c>
      <c r="E497" s="108">
        <f>IFERROR(D497/C497*100,0)</f>
        <v>100</v>
      </c>
      <c r="F497" s="101"/>
      <c r="G497" s="34"/>
      <c r="H497" s="34"/>
    </row>
    <row r="498" spans="1:10" s="8" customFormat="1" ht="20.25" customHeight="1" x14ac:dyDescent="0.3">
      <c r="A498" s="234"/>
      <c r="B498" s="123" t="s">
        <v>8</v>
      </c>
      <c r="C498" s="111">
        <v>0</v>
      </c>
      <c r="D498" s="111">
        <v>0</v>
      </c>
      <c r="E498" s="111">
        <f>IFERROR(D498/C498*100,0)</f>
        <v>0</v>
      </c>
      <c r="F498" s="68"/>
      <c r="G498" s="16"/>
      <c r="H498" s="16"/>
    </row>
    <row r="499" spans="1:10" s="9" customFormat="1" x14ac:dyDescent="0.3">
      <c r="A499" s="235"/>
      <c r="B499" s="198" t="s">
        <v>4</v>
      </c>
      <c r="C499" s="111">
        <v>0</v>
      </c>
      <c r="D499" s="111">
        <v>0</v>
      </c>
      <c r="E499" s="111">
        <f t="shared" ref="E499:E501" si="102">IFERROR(D499/C499*100,0)</f>
        <v>0</v>
      </c>
      <c r="F499" s="87"/>
      <c r="G499" s="17"/>
      <c r="H499" s="17"/>
    </row>
    <row r="500" spans="1:10" x14ac:dyDescent="0.3">
      <c r="B500" s="124" t="s">
        <v>5</v>
      </c>
      <c r="C500" s="111">
        <v>1123.7</v>
      </c>
      <c r="D500" s="111">
        <v>1123.7</v>
      </c>
      <c r="E500" s="111">
        <f t="shared" si="102"/>
        <v>100</v>
      </c>
      <c r="F500" s="22"/>
      <c r="G500" s="13"/>
      <c r="H500" s="13"/>
    </row>
    <row r="501" spans="1:10" s="8" customFormat="1" ht="18.75" customHeight="1" x14ac:dyDescent="0.3">
      <c r="A501" s="230"/>
      <c r="B501" s="113" t="s">
        <v>7</v>
      </c>
      <c r="C501" s="111">
        <v>0</v>
      </c>
      <c r="D501" s="111">
        <v>0</v>
      </c>
      <c r="E501" s="111">
        <f t="shared" si="102"/>
        <v>0</v>
      </c>
      <c r="F501" s="11"/>
      <c r="G501" s="16"/>
      <c r="H501" s="16"/>
    </row>
    <row r="502" spans="1:10" s="6" customFormat="1" x14ac:dyDescent="0.25">
      <c r="A502" s="230"/>
      <c r="B502" s="129" t="s">
        <v>6</v>
      </c>
      <c r="C502" s="116">
        <f>SUM(C503:C506)</f>
        <v>345863.31430000009</v>
      </c>
      <c r="D502" s="116">
        <f>SUM(D503:D506)</f>
        <v>335610.44360000006</v>
      </c>
      <c r="E502" s="116">
        <f>IFERROR(D502/C502*100,0)</f>
        <v>97.035571488479192</v>
      </c>
      <c r="F502" s="66"/>
      <c r="G502" s="15"/>
      <c r="H502" s="15"/>
    </row>
    <row r="503" spans="1:10" s="10" customFormat="1" x14ac:dyDescent="0.3">
      <c r="A503" s="230"/>
      <c r="B503" s="138" t="s">
        <v>8</v>
      </c>
      <c r="C503" s="200">
        <f>C455+C460+C465+C471+C476+C482+C492+C498+C487</f>
        <v>126.1002</v>
      </c>
      <c r="D503" s="200">
        <f>D455+D460+D465+D471+D476+D482+D492+D498+D487</f>
        <v>126.1002</v>
      </c>
      <c r="E503" s="111">
        <f>IFERROR(D503/C503*100,0)</f>
        <v>100</v>
      </c>
      <c r="F503" s="93"/>
      <c r="G503" s="19"/>
      <c r="H503" s="19"/>
    </row>
    <row r="504" spans="1:10" s="6" customFormat="1" x14ac:dyDescent="0.25">
      <c r="A504" s="230"/>
      <c r="B504" s="119" t="s">
        <v>4</v>
      </c>
      <c r="C504" s="200">
        <f t="shared" ref="C504:D506" si="103">C456+C461+C466+C472+C477+C483+C493+C499+C488</f>
        <v>1354.5237999999999</v>
      </c>
      <c r="D504" s="200">
        <f t="shared" si="103"/>
        <v>1354.5237999999999</v>
      </c>
      <c r="E504" s="111">
        <f t="shared" ref="E504:E506" si="104">IFERROR(D504/C504*100,0)</f>
        <v>100</v>
      </c>
      <c r="F504" s="7"/>
      <c r="G504" s="15"/>
      <c r="H504" s="15"/>
    </row>
    <row r="505" spans="1:10" s="6" customFormat="1" x14ac:dyDescent="0.25">
      <c r="A505" s="230"/>
      <c r="B505" s="119" t="s">
        <v>5</v>
      </c>
      <c r="C505" s="200">
        <f t="shared" si="103"/>
        <v>340668.71930000006</v>
      </c>
      <c r="D505" s="200">
        <f t="shared" si="103"/>
        <v>330430.84860000003</v>
      </c>
      <c r="E505" s="111">
        <f t="shared" si="104"/>
        <v>96.994772305177705</v>
      </c>
      <c r="F505" s="7"/>
      <c r="G505" s="215">
        <f>(D503+D504+D506)/(C506+C504+C503)*100</f>
        <v>99.711238315980353</v>
      </c>
      <c r="H505" s="15"/>
    </row>
    <row r="506" spans="1:10" s="6" customFormat="1" x14ac:dyDescent="0.25">
      <c r="A506" s="230"/>
      <c r="B506" s="119" t="s">
        <v>7</v>
      </c>
      <c r="C506" s="200">
        <f t="shared" si="103"/>
        <v>3713.971</v>
      </c>
      <c r="D506" s="200">
        <f t="shared" si="103"/>
        <v>3698.971</v>
      </c>
      <c r="E506" s="111">
        <f t="shared" si="104"/>
        <v>99.596119625059004</v>
      </c>
      <c r="F506" s="21"/>
      <c r="G506" s="215">
        <f>(C506+C504+C503)/C502*100</f>
        <v>1.501921361770747</v>
      </c>
      <c r="H506" s="15"/>
    </row>
    <row r="507" spans="1:10" x14ac:dyDescent="0.3">
      <c r="B507" s="248" t="s">
        <v>313</v>
      </c>
      <c r="C507" s="243"/>
      <c r="D507" s="243"/>
      <c r="E507" s="243"/>
      <c r="F507" s="243"/>
      <c r="G507" s="13"/>
      <c r="H507" s="13"/>
      <c r="J507" s="8"/>
    </row>
    <row r="508" spans="1:10" s="8" customFormat="1" ht="82.5" x14ac:dyDescent="0.3">
      <c r="A508" s="230"/>
      <c r="B508" s="121" t="s">
        <v>120</v>
      </c>
      <c r="C508" s="203">
        <f>C509</f>
        <v>515.9</v>
      </c>
      <c r="D508" s="203">
        <f>D509</f>
        <v>418.39280000000002</v>
      </c>
      <c r="E508" s="109">
        <f>IFERROR(D508/C508*100,0)</f>
        <v>81.099592944369064</v>
      </c>
      <c r="F508" s="204"/>
      <c r="G508" s="16"/>
      <c r="H508" s="16"/>
    </row>
    <row r="509" spans="1:10" s="8" customFormat="1" ht="147.75" customHeight="1" x14ac:dyDescent="0.3">
      <c r="A509" s="230">
        <v>82</v>
      </c>
      <c r="B509" s="121" t="s">
        <v>71</v>
      </c>
      <c r="C509" s="108">
        <f>SUM(C510:C513)</f>
        <v>515.9</v>
      </c>
      <c r="D509" s="108">
        <f>SUM(D510:D513)</f>
        <v>418.39280000000002</v>
      </c>
      <c r="E509" s="108">
        <f>IFERROR(D509/C509*100,0)</f>
        <v>81.099592944369064</v>
      </c>
      <c r="F509" s="119" t="s">
        <v>258</v>
      </c>
      <c r="G509" s="16">
        <v>1</v>
      </c>
      <c r="H509" s="16"/>
    </row>
    <row r="510" spans="1:10" s="8" customFormat="1" ht="20.25" customHeight="1" x14ac:dyDescent="0.3">
      <c r="A510" s="234"/>
      <c r="B510" s="123" t="s">
        <v>8</v>
      </c>
      <c r="C510" s="126">
        <v>0</v>
      </c>
      <c r="D510" s="126">
        <v>0</v>
      </c>
      <c r="E510" s="111">
        <f t="shared" ref="E510:E513" si="105">IFERROR(D510/C510*100,0)</f>
        <v>0</v>
      </c>
      <c r="F510" s="68"/>
      <c r="G510" s="16"/>
      <c r="H510" s="16"/>
    </row>
    <row r="511" spans="1:10" s="41" customFormat="1" ht="21" customHeight="1" x14ac:dyDescent="0.25">
      <c r="A511" s="230"/>
      <c r="B511" s="124" t="s">
        <v>4</v>
      </c>
      <c r="C511" s="126">
        <v>0</v>
      </c>
      <c r="D511" s="126">
        <v>0</v>
      </c>
      <c r="E511" s="111">
        <f t="shared" si="105"/>
        <v>0</v>
      </c>
      <c r="F511" s="22"/>
      <c r="G511" s="40"/>
      <c r="H511" s="40"/>
    </row>
    <row r="512" spans="1:10" s="8" customFormat="1" x14ac:dyDescent="0.3">
      <c r="A512" s="230"/>
      <c r="B512" s="124" t="s">
        <v>5</v>
      </c>
      <c r="C512" s="126">
        <v>515.9</v>
      </c>
      <c r="D512" s="126">
        <v>418.39280000000002</v>
      </c>
      <c r="E512" s="111">
        <f t="shared" si="105"/>
        <v>81.099592944369064</v>
      </c>
      <c r="F512" s="22"/>
      <c r="G512" s="16"/>
      <c r="H512" s="16"/>
    </row>
    <row r="513" spans="1:8" s="8" customFormat="1" ht="18.75" customHeight="1" x14ac:dyDescent="0.3">
      <c r="A513" s="230"/>
      <c r="B513" s="113" t="s">
        <v>7</v>
      </c>
      <c r="C513" s="126">
        <v>0</v>
      </c>
      <c r="D513" s="126">
        <v>0</v>
      </c>
      <c r="E513" s="111">
        <f t="shared" si="105"/>
        <v>0</v>
      </c>
      <c r="F513" s="11"/>
      <c r="G513" s="16"/>
      <c r="H513" s="16"/>
    </row>
    <row r="514" spans="1:8" s="8" customFormat="1" ht="75.75" customHeight="1" x14ac:dyDescent="0.3">
      <c r="A514" s="230"/>
      <c r="B514" s="121" t="s">
        <v>121</v>
      </c>
      <c r="C514" s="205">
        <f>C515+C520+C525+C530</f>
        <v>127101.6885</v>
      </c>
      <c r="D514" s="205">
        <f>D515+D520+D525+D530</f>
        <v>114998.2565</v>
      </c>
      <c r="E514" s="109">
        <f>IFERROR(D514/C514*100,0)</f>
        <v>90.477363327867991</v>
      </c>
      <c r="F514" s="22"/>
      <c r="G514" s="16"/>
      <c r="H514" s="16"/>
    </row>
    <row r="515" spans="1:8" s="29" customFormat="1" ht="213.75" customHeight="1" x14ac:dyDescent="0.3">
      <c r="A515" s="230">
        <v>83</v>
      </c>
      <c r="B515" s="121" t="s">
        <v>72</v>
      </c>
      <c r="C515" s="108">
        <f>SUM(C516:C519)</f>
        <v>25558.912</v>
      </c>
      <c r="D515" s="108">
        <f>SUM(D516:D519)</f>
        <v>20568.439999999999</v>
      </c>
      <c r="E515" s="108">
        <f>IFERROR(D515/C515*100,0)</f>
        <v>80.474630532003872</v>
      </c>
      <c r="F515" s="119" t="s">
        <v>259</v>
      </c>
      <c r="G515" s="28">
        <v>1</v>
      </c>
      <c r="H515" s="28"/>
    </row>
    <row r="516" spans="1:8" s="8" customFormat="1" ht="20.25" customHeight="1" x14ac:dyDescent="0.3">
      <c r="A516" s="234"/>
      <c r="B516" s="123" t="s">
        <v>8</v>
      </c>
      <c r="C516" s="126">
        <v>0</v>
      </c>
      <c r="D516" s="126">
        <v>0</v>
      </c>
      <c r="E516" s="111">
        <f t="shared" ref="E516:E519" si="106">IFERROR(D516/C516*100,0)</f>
        <v>0</v>
      </c>
      <c r="F516" s="68"/>
      <c r="G516" s="16"/>
      <c r="H516" s="16"/>
    </row>
    <row r="517" spans="1:8" s="41" customFormat="1" ht="21" customHeight="1" x14ac:dyDescent="0.25">
      <c r="A517" s="230"/>
      <c r="B517" s="124" t="s">
        <v>4</v>
      </c>
      <c r="C517" s="126">
        <v>0</v>
      </c>
      <c r="D517" s="126">
        <v>0</v>
      </c>
      <c r="E517" s="111">
        <f t="shared" si="106"/>
        <v>0</v>
      </c>
      <c r="F517" s="22"/>
      <c r="G517" s="40"/>
      <c r="H517" s="40"/>
    </row>
    <row r="518" spans="1:8" s="8" customFormat="1" x14ac:dyDescent="0.3">
      <c r="A518" s="230"/>
      <c r="B518" s="124" t="s">
        <v>5</v>
      </c>
      <c r="C518" s="126">
        <v>25408.9</v>
      </c>
      <c r="D518" s="126">
        <v>20418.439999999999</v>
      </c>
      <c r="E518" s="111">
        <f t="shared" si="106"/>
        <v>80.359401626988955</v>
      </c>
      <c r="F518" s="22"/>
      <c r="G518" s="16"/>
      <c r="H518" s="16"/>
    </row>
    <row r="519" spans="1:8" s="8" customFormat="1" ht="18.75" customHeight="1" x14ac:dyDescent="0.3">
      <c r="A519" s="230"/>
      <c r="B519" s="113" t="s">
        <v>7</v>
      </c>
      <c r="C519" s="126">
        <v>150.012</v>
      </c>
      <c r="D519" s="126">
        <v>150</v>
      </c>
      <c r="E519" s="111">
        <f t="shared" si="106"/>
        <v>99.992000639948813</v>
      </c>
      <c r="F519" s="11"/>
      <c r="G519" s="16"/>
      <c r="H519" s="16"/>
    </row>
    <row r="520" spans="1:8" ht="92.25" customHeight="1" x14ac:dyDescent="0.3">
      <c r="A520" s="100">
        <v>84</v>
      </c>
      <c r="B520" s="121" t="s">
        <v>73</v>
      </c>
      <c r="C520" s="108">
        <f>SUM(C521:C524)</f>
        <v>538.20000000000005</v>
      </c>
      <c r="D520" s="108">
        <f>SUM(D521:D524)</f>
        <v>432.2</v>
      </c>
      <c r="E520" s="108">
        <f>IFERROR(D520/C520*100,0)</f>
        <v>80.304719435154198</v>
      </c>
      <c r="F520" s="119" t="s">
        <v>135</v>
      </c>
      <c r="G520" s="13">
        <v>1</v>
      </c>
      <c r="H520" s="13"/>
    </row>
    <row r="521" spans="1:8" s="8" customFormat="1" ht="20.25" customHeight="1" x14ac:dyDescent="0.3">
      <c r="A521" s="234"/>
      <c r="B521" s="123" t="s">
        <v>8</v>
      </c>
      <c r="C521" s="126">
        <v>0</v>
      </c>
      <c r="D521" s="126">
        <v>0</v>
      </c>
      <c r="E521" s="111">
        <f t="shared" ref="E521:E524" si="107">IFERROR(D521/C521*100,0)</f>
        <v>0</v>
      </c>
      <c r="F521" s="68"/>
      <c r="G521" s="16"/>
      <c r="H521" s="16"/>
    </row>
    <row r="522" spans="1:8" s="41" customFormat="1" ht="21" customHeight="1" x14ac:dyDescent="0.25">
      <c r="A522" s="230"/>
      <c r="B522" s="124" t="s">
        <v>4</v>
      </c>
      <c r="C522" s="126">
        <v>0</v>
      </c>
      <c r="D522" s="126">
        <v>0</v>
      </c>
      <c r="E522" s="111">
        <f t="shared" si="107"/>
        <v>0</v>
      </c>
      <c r="F522" s="22"/>
      <c r="G522" s="40"/>
      <c r="H522" s="40"/>
    </row>
    <row r="523" spans="1:8" s="8" customFormat="1" x14ac:dyDescent="0.3">
      <c r="A523" s="230"/>
      <c r="B523" s="124" t="s">
        <v>5</v>
      </c>
      <c r="C523" s="126">
        <v>538.20000000000005</v>
      </c>
      <c r="D523" s="126">
        <v>432.2</v>
      </c>
      <c r="E523" s="111">
        <f t="shared" si="107"/>
        <v>80.304719435154198</v>
      </c>
      <c r="F523" s="22"/>
      <c r="G523" s="16"/>
      <c r="H523" s="16"/>
    </row>
    <row r="524" spans="1:8" s="8" customFormat="1" ht="18.75" customHeight="1" x14ac:dyDescent="0.3">
      <c r="A524" s="230"/>
      <c r="B524" s="113" t="s">
        <v>7</v>
      </c>
      <c r="C524" s="126">
        <v>0</v>
      </c>
      <c r="D524" s="126">
        <v>0</v>
      </c>
      <c r="E524" s="111">
        <f t="shared" si="107"/>
        <v>0</v>
      </c>
      <c r="F524" s="11"/>
      <c r="G524" s="16"/>
      <c r="H524" s="16"/>
    </row>
    <row r="525" spans="1:8" ht="81" customHeight="1" x14ac:dyDescent="0.3">
      <c r="A525" s="100">
        <v>85</v>
      </c>
      <c r="B525" s="121" t="s">
        <v>74</v>
      </c>
      <c r="C525" s="108">
        <f>SUM(C526:C529)</f>
        <v>94284.26</v>
      </c>
      <c r="D525" s="108">
        <f>SUM(D526:D529)</f>
        <v>87370.69</v>
      </c>
      <c r="E525" s="108">
        <f>IFERROR(D525/C525*100,0)</f>
        <v>92.667312656428564</v>
      </c>
      <c r="F525" s="119" t="s">
        <v>85</v>
      </c>
      <c r="G525" s="13">
        <v>1</v>
      </c>
      <c r="H525" s="13"/>
    </row>
    <row r="526" spans="1:8" s="8" customFormat="1" ht="20.25" customHeight="1" x14ac:dyDescent="0.3">
      <c r="A526" s="234"/>
      <c r="B526" s="123" t="s">
        <v>8</v>
      </c>
      <c r="C526" s="126">
        <v>0</v>
      </c>
      <c r="D526" s="126">
        <v>0</v>
      </c>
      <c r="E526" s="111">
        <f t="shared" ref="E526:E529" si="108">IFERROR(D526/C526*100,0)</f>
        <v>0</v>
      </c>
      <c r="F526" s="68"/>
      <c r="G526" s="16"/>
      <c r="H526" s="16"/>
    </row>
    <row r="527" spans="1:8" s="41" customFormat="1" ht="21" customHeight="1" x14ac:dyDescent="0.25">
      <c r="A527" s="230"/>
      <c r="B527" s="124" t="s">
        <v>4</v>
      </c>
      <c r="C527" s="126">
        <v>0</v>
      </c>
      <c r="D527" s="126">
        <v>0</v>
      </c>
      <c r="E527" s="111">
        <f t="shared" si="108"/>
        <v>0</v>
      </c>
      <c r="F527" s="22"/>
      <c r="G527" s="40"/>
      <c r="H527" s="40"/>
    </row>
    <row r="528" spans="1:8" s="8" customFormat="1" x14ac:dyDescent="0.3">
      <c r="A528" s="230"/>
      <c r="B528" s="124" t="s">
        <v>5</v>
      </c>
      <c r="C528" s="126">
        <v>94284.26</v>
      </c>
      <c r="D528" s="126">
        <v>87370.69</v>
      </c>
      <c r="E528" s="111">
        <f t="shared" si="108"/>
        <v>92.667312656428564</v>
      </c>
      <c r="F528" s="22"/>
      <c r="G528" s="16"/>
      <c r="H528" s="16"/>
    </row>
    <row r="529" spans="1:10" s="8" customFormat="1" ht="18.75" customHeight="1" x14ac:dyDescent="0.3">
      <c r="A529" s="230"/>
      <c r="B529" s="113" t="s">
        <v>7</v>
      </c>
      <c r="C529" s="126">
        <v>0</v>
      </c>
      <c r="D529" s="126">
        <v>0</v>
      </c>
      <c r="E529" s="111">
        <f t="shared" si="108"/>
        <v>0</v>
      </c>
      <c r="F529" s="11"/>
      <c r="G529" s="16"/>
      <c r="H529" s="16"/>
    </row>
    <row r="530" spans="1:10" ht="66" customHeight="1" x14ac:dyDescent="0.3">
      <c r="A530" s="100">
        <v>86</v>
      </c>
      <c r="B530" s="121" t="s">
        <v>75</v>
      </c>
      <c r="C530" s="108">
        <f>SUM(C531:C534)</f>
        <v>6720.3164999999999</v>
      </c>
      <c r="D530" s="108">
        <f>SUM(D531:D534)</f>
        <v>6626.9264999999996</v>
      </c>
      <c r="E530" s="108">
        <f>IFERROR(D530/C530*100,0)</f>
        <v>98.610333307962492</v>
      </c>
      <c r="F530" s="119" t="s">
        <v>260</v>
      </c>
      <c r="G530" s="13">
        <v>1</v>
      </c>
      <c r="H530" s="13"/>
    </row>
    <row r="531" spans="1:10" ht="24" customHeight="1" x14ac:dyDescent="0.3">
      <c r="B531" s="172" t="s">
        <v>8</v>
      </c>
      <c r="C531" s="126">
        <v>5239.8999999999996</v>
      </c>
      <c r="D531" s="126">
        <v>5239.8999999999996</v>
      </c>
      <c r="E531" s="111">
        <f t="shared" ref="E531:E539" si="109">IFERROR(D531/C531*100,0)</f>
        <v>100</v>
      </c>
      <c r="F531" s="22"/>
      <c r="G531" s="13"/>
      <c r="H531" s="13"/>
    </row>
    <row r="532" spans="1:10" ht="24" customHeight="1" x14ac:dyDescent="0.3">
      <c r="B532" s="172" t="s">
        <v>4</v>
      </c>
      <c r="C532" s="126">
        <v>1410.5</v>
      </c>
      <c r="D532" s="126">
        <v>1317.11</v>
      </c>
      <c r="E532" s="111">
        <f t="shared" si="109"/>
        <v>93.378943637008149</v>
      </c>
      <c r="F532" s="22"/>
      <c r="G532" s="13"/>
      <c r="H532" s="13"/>
    </row>
    <row r="533" spans="1:10" s="8" customFormat="1" ht="15.75" customHeight="1" x14ac:dyDescent="0.3">
      <c r="A533" s="230"/>
      <c r="B533" s="172" t="s">
        <v>5</v>
      </c>
      <c r="C533" s="126">
        <v>69.916499999999999</v>
      </c>
      <c r="D533" s="126">
        <v>69.916499999999999</v>
      </c>
      <c r="E533" s="111">
        <f t="shared" si="109"/>
        <v>100</v>
      </c>
      <c r="F533" s="22"/>
      <c r="G533" s="74"/>
      <c r="H533" s="16"/>
    </row>
    <row r="534" spans="1:10" s="8" customFormat="1" ht="18.75" customHeight="1" x14ac:dyDescent="0.3">
      <c r="A534" s="230"/>
      <c r="B534" s="113" t="s">
        <v>7</v>
      </c>
      <c r="C534" s="126">
        <v>0</v>
      </c>
      <c r="D534" s="126">
        <v>0</v>
      </c>
      <c r="E534" s="111">
        <f t="shared" si="109"/>
        <v>0</v>
      </c>
      <c r="F534" s="11"/>
      <c r="G534" s="16"/>
      <c r="H534" s="16"/>
    </row>
    <row r="535" spans="1:10" s="8" customFormat="1" x14ac:dyDescent="0.3">
      <c r="A535" s="230"/>
      <c r="B535" s="206" t="s">
        <v>14</v>
      </c>
      <c r="C535" s="116">
        <f>SUM(C536:C539)</f>
        <v>127617.5885</v>
      </c>
      <c r="D535" s="116">
        <f>SUM(D536:D539)</f>
        <v>115416.6493</v>
      </c>
      <c r="E535" s="116">
        <f>IFERROR(D535/C535*100,0)</f>
        <v>90.439453257651863</v>
      </c>
      <c r="F535" s="26"/>
      <c r="G535" s="16"/>
      <c r="H535" s="16"/>
    </row>
    <row r="536" spans="1:10" s="8" customFormat="1" x14ac:dyDescent="0.3">
      <c r="A536" s="230"/>
      <c r="B536" s="207" t="s">
        <v>8</v>
      </c>
      <c r="C536" s="208">
        <f>C510+C516+C521+C526+C531</f>
        <v>5239.8999999999996</v>
      </c>
      <c r="D536" s="208">
        <f>D510+D516+D521+D526+D531</f>
        <v>5239.8999999999996</v>
      </c>
      <c r="E536" s="111">
        <f t="shared" si="109"/>
        <v>100</v>
      </c>
      <c r="F536" s="5"/>
      <c r="G536" s="16"/>
      <c r="H536" s="16"/>
    </row>
    <row r="537" spans="1:10" s="8" customFormat="1" x14ac:dyDescent="0.3">
      <c r="A537" s="230"/>
      <c r="B537" s="207" t="s">
        <v>4</v>
      </c>
      <c r="C537" s="208">
        <f t="shared" ref="C537:D539" si="110">C511+C517+C522+C527+C532</f>
        <v>1410.5</v>
      </c>
      <c r="D537" s="208">
        <f t="shared" si="110"/>
        <v>1317.11</v>
      </c>
      <c r="E537" s="111">
        <f t="shared" si="109"/>
        <v>93.378943637008149</v>
      </c>
      <c r="F537" s="22"/>
      <c r="G537" s="16"/>
      <c r="H537" s="16"/>
    </row>
    <row r="538" spans="1:10" s="8" customFormat="1" ht="15.75" customHeight="1" x14ac:dyDescent="0.3">
      <c r="A538" s="230"/>
      <c r="B538" s="172" t="s">
        <v>5</v>
      </c>
      <c r="C538" s="208">
        <f>C512+C518+C523+C528+C533</f>
        <v>120817.1765</v>
      </c>
      <c r="D538" s="208">
        <f t="shared" si="110"/>
        <v>108709.63930000001</v>
      </c>
      <c r="E538" s="111">
        <f t="shared" si="109"/>
        <v>89.97862923903044</v>
      </c>
      <c r="F538" s="22"/>
      <c r="G538" s="216">
        <f>(D536+D537+D539)/(C539+C537+C536)*100</f>
        <v>98.626524392933831</v>
      </c>
      <c r="H538" s="16"/>
    </row>
    <row r="539" spans="1:10" s="8" customFormat="1" ht="18.75" customHeight="1" x14ac:dyDescent="0.3">
      <c r="A539" s="230"/>
      <c r="B539" s="113" t="s">
        <v>7</v>
      </c>
      <c r="C539" s="208">
        <f t="shared" si="110"/>
        <v>150.012</v>
      </c>
      <c r="D539" s="208">
        <f t="shared" si="110"/>
        <v>150</v>
      </c>
      <c r="E539" s="111">
        <f t="shared" si="109"/>
        <v>99.992000639948813</v>
      </c>
      <c r="F539" s="11"/>
      <c r="G539" s="216">
        <f>(C539+C537+C536)/C535*100</f>
        <v>5.3287419703907029</v>
      </c>
      <c r="H539" s="16"/>
    </row>
    <row r="540" spans="1:10" ht="23.25" customHeight="1" x14ac:dyDescent="0.3">
      <c r="B540" s="243" t="s">
        <v>314</v>
      </c>
      <c r="C540" s="243"/>
      <c r="D540" s="243"/>
      <c r="E540" s="243"/>
      <c r="F540" s="243"/>
      <c r="G540" s="13"/>
      <c r="H540" s="13"/>
      <c r="J540" s="8"/>
    </row>
    <row r="541" spans="1:10" s="8" customFormat="1" ht="300.75" customHeight="1" x14ac:dyDescent="0.3">
      <c r="A541" s="230">
        <v>87</v>
      </c>
      <c r="B541" s="122" t="s">
        <v>168</v>
      </c>
      <c r="C541" s="108">
        <f>SUM(C542:C545)</f>
        <v>56534.837</v>
      </c>
      <c r="D541" s="108">
        <f>SUM(D542:D545)</f>
        <v>51571.074000000001</v>
      </c>
      <c r="E541" s="108">
        <f>IFERROR(D541/C541*100,0)</f>
        <v>91.219992373905669</v>
      </c>
      <c r="F541" s="140" t="s">
        <v>294</v>
      </c>
      <c r="G541" s="31"/>
      <c r="H541" s="16"/>
    </row>
    <row r="542" spans="1:10" s="8" customFormat="1" ht="20.25" customHeight="1" x14ac:dyDescent="0.3">
      <c r="A542" s="234"/>
      <c r="B542" s="123" t="s">
        <v>8</v>
      </c>
      <c r="C542" s="126">
        <v>0</v>
      </c>
      <c r="D542" s="126">
        <v>0</v>
      </c>
      <c r="E542" s="105">
        <f t="shared" ref="E542:E545" si="111">IFERROR(D542/C542*100,0)</f>
        <v>0</v>
      </c>
      <c r="F542" s="127"/>
      <c r="G542" s="16"/>
      <c r="H542" s="16"/>
    </row>
    <row r="543" spans="1:10" s="41" customFormat="1" ht="21" customHeight="1" x14ac:dyDescent="0.25">
      <c r="A543" s="230"/>
      <c r="B543" s="124" t="s">
        <v>4</v>
      </c>
      <c r="C543" s="126">
        <v>0</v>
      </c>
      <c r="D543" s="126">
        <v>0</v>
      </c>
      <c r="E543" s="105">
        <f t="shared" si="111"/>
        <v>0</v>
      </c>
      <c r="F543" s="119"/>
      <c r="G543" s="40"/>
      <c r="H543" s="40"/>
    </row>
    <row r="544" spans="1:10" s="8" customFormat="1" x14ac:dyDescent="0.3">
      <c r="A544" s="230"/>
      <c r="B544" s="124" t="s">
        <v>5</v>
      </c>
      <c r="C544" s="139">
        <v>56534.837</v>
      </c>
      <c r="D544" s="139">
        <v>51571.074000000001</v>
      </c>
      <c r="E544" s="105">
        <f t="shared" si="111"/>
        <v>91.219992373905669</v>
      </c>
      <c r="F544" s="119"/>
      <c r="G544" s="16"/>
      <c r="H544" s="16"/>
    </row>
    <row r="545" spans="1:8" s="8" customFormat="1" ht="18.75" customHeight="1" x14ac:dyDescent="0.3">
      <c r="A545" s="230"/>
      <c r="B545" s="113" t="s">
        <v>7</v>
      </c>
      <c r="C545" s="126">
        <v>0</v>
      </c>
      <c r="D545" s="126">
        <v>0</v>
      </c>
      <c r="E545" s="105">
        <f t="shared" si="111"/>
        <v>0</v>
      </c>
      <c r="F545" s="113"/>
      <c r="G545" s="16"/>
      <c r="H545" s="16"/>
    </row>
    <row r="546" spans="1:8" s="8" customFormat="1" ht="409.5" customHeight="1" x14ac:dyDescent="0.3">
      <c r="A546" s="230">
        <v>88</v>
      </c>
      <c r="B546" s="121" t="s">
        <v>169</v>
      </c>
      <c r="C546" s="108">
        <f>SUM(C547:C550)</f>
        <v>273652.61099999998</v>
      </c>
      <c r="D546" s="108">
        <f>SUM(D547:D550)</f>
        <v>256054.79300000001</v>
      </c>
      <c r="E546" s="108">
        <f>IFERROR(D546/C546*100,0)</f>
        <v>93.569285549407752</v>
      </c>
      <c r="F546" s="114" t="s">
        <v>295</v>
      </c>
      <c r="G546" s="31"/>
      <c r="H546" s="16"/>
    </row>
    <row r="547" spans="1:8" s="8" customFormat="1" ht="20.25" customHeight="1" x14ac:dyDescent="0.3">
      <c r="A547" s="234"/>
      <c r="B547" s="123" t="s">
        <v>8</v>
      </c>
      <c r="C547" s="126">
        <v>0</v>
      </c>
      <c r="D547" s="126">
        <v>0</v>
      </c>
      <c r="E547" s="105">
        <f t="shared" ref="E547:E550" si="112">IFERROR(D547/C547*100,0)</f>
        <v>0</v>
      </c>
      <c r="F547" s="127"/>
      <c r="G547" s="16"/>
      <c r="H547" s="16"/>
    </row>
    <row r="548" spans="1:8" s="41" customFormat="1" ht="21" customHeight="1" x14ac:dyDescent="0.25">
      <c r="A548" s="230"/>
      <c r="B548" s="124" t="s">
        <v>4</v>
      </c>
      <c r="C548" s="126">
        <v>0</v>
      </c>
      <c r="D548" s="126">
        <v>0</v>
      </c>
      <c r="E548" s="105">
        <f t="shared" si="112"/>
        <v>0</v>
      </c>
      <c r="F548" s="119"/>
      <c r="G548" s="40"/>
      <c r="H548" s="40"/>
    </row>
    <row r="549" spans="1:8" s="8" customFormat="1" x14ac:dyDescent="0.3">
      <c r="A549" s="230"/>
      <c r="B549" s="124" t="s">
        <v>5</v>
      </c>
      <c r="C549" s="139">
        <v>273652.61099999998</v>
      </c>
      <c r="D549" s="139">
        <v>256054.79300000001</v>
      </c>
      <c r="E549" s="105">
        <f t="shared" si="112"/>
        <v>93.569285549407752</v>
      </c>
      <c r="F549" s="119"/>
      <c r="G549" s="16"/>
      <c r="H549" s="16"/>
    </row>
    <row r="550" spans="1:8" s="8" customFormat="1" ht="18.75" customHeight="1" x14ac:dyDescent="0.3">
      <c r="A550" s="230"/>
      <c r="B550" s="113" t="s">
        <v>7</v>
      </c>
      <c r="C550" s="126">
        <v>0</v>
      </c>
      <c r="D550" s="126">
        <v>0</v>
      </c>
      <c r="E550" s="105">
        <f t="shared" si="112"/>
        <v>0</v>
      </c>
      <c r="F550" s="113"/>
      <c r="G550" s="16"/>
      <c r="H550" s="16"/>
    </row>
    <row r="551" spans="1:8" s="8" customFormat="1" ht="277.5" customHeight="1" x14ac:dyDescent="0.3">
      <c r="A551" s="230">
        <v>89</v>
      </c>
      <c r="B551" s="121" t="s">
        <v>170</v>
      </c>
      <c r="C551" s="108">
        <f>SUM(C552:C555)</f>
        <v>68061.297300000006</v>
      </c>
      <c r="D551" s="108">
        <f>SUM(D552:D555)</f>
        <v>64286.182999999997</v>
      </c>
      <c r="E551" s="108">
        <f>IFERROR(D551/C551*100,0)</f>
        <v>94.453361235005417</v>
      </c>
      <c r="F551" s="141" t="s">
        <v>296</v>
      </c>
      <c r="G551" s="31"/>
      <c r="H551" s="16"/>
    </row>
    <row r="552" spans="1:8" s="8" customFormat="1" ht="20.25" customHeight="1" x14ac:dyDescent="0.3">
      <c r="A552" s="234"/>
      <c r="B552" s="123" t="s">
        <v>8</v>
      </c>
      <c r="C552" s="126">
        <v>0</v>
      </c>
      <c r="D552" s="126">
        <v>0</v>
      </c>
      <c r="E552" s="105">
        <f t="shared" ref="E552:E555" si="113">IFERROR(D552/C552*100,0)</f>
        <v>0</v>
      </c>
      <c r="F552" s="127"/>
      <c r="G552" s="16"/>
      <c r="H552" s="16"/>
    </row>
    <row r="553" spans="1:8" s="41" customFormat="1" ht="21" customHeight="1" x14ac:dyDescent="0.25">
      <c r="A553" s="230"/>
      <c r="B553" s="124" t="s">
        <v>4</v>
      </c>
      <c r="C553" s="126">
        <v>0</v>
      </c>
      <c r="D553" s="126">
        <v>0</v>
      </c>
      <c r="E553" s="105">
        <f t="shared" si="113"/>
        <v>0</v>
      </c>
      <c r="F553" s="119"/>
      <c r="G553" s="40"/>
      <c r="H553" s="40"/>
    </row>
    <row r="554" spans="1:8" s="8" customFormat="1" x14ac:dyDescent="0.3">
      <c r="A554" s="230"/>
      <c r="B554" s="124" t="s">
        <v>5</v>
      </c>
      <c r="C554" s="139">
        <v>14755.2973</v>
      </c>
      <c r="D554" s="139">
        <v>11056.896000000001</v>
      </c>
      <c r="E554" s="105">
        <f t="shared" si="113"/>
        <v>74.935094665967867</v>
      </c>
      <c r="F554" s="119"/>
      <c r="G554" s="16"/>
      <c r="H554" s="16"/>
    </row>
    <row r="555" spans="1:8" s="8" customFormat="1" ht="18.75" customHeight="1" x14ac:dyDescent="0.3">
      <c r="A555" s="230"/>
      <c r="B555" s="113" t="s">
        <v>7</v>
      </c>
      <c r="C555" s="139">
        <v>53306</v>
      </c>
      <c r="D555" s="139">
        <v>53229.286999999997</v>
      </c>
      <c r="E555" s="105">
        <f t="shared" si="113"/>
        <v>99.856089370802522</v>
      </c>
      <c r="F555" s="113"/>
      <c r="G555" s="16"/>
      <c r="H555" s="16"/>
    </row>
    <row r="556" spans="1:8" s="8" customFormat="1" ht="119.25" customHeight="1" x14ac:dyDescent="0.3">
      <c r="A556" s="230">
        <v>90</v>
      </c>
      <c r="B556" s="121" t="s">
        <v>133</v>
      </c>
      <c r="C556" s="108">
        <f>SUM(C557:C560)</f>
        <v>360.90469999999999</v>
      </c>
      <c r="D556" s="108">
        <f>SUM(D557:D560)</f>
        <v>0</v>
      </c>
      <c r="E556" s="108">
        <f>IFERROR(D556/C556*100,0)</f>
        <v>0</v>
      </c>
      <c r="F556" s="140" t="s">
        <v>113</v>
      </c>
      <c r="G556" s="31"/>
      <c r="H556" s="16"/>
    </row>
    <row r="557" spans="1:8" s="8" customFormat="1" ht="20.25" customHeight="1" x14ac:dyDescent="0.3">
      <c r="A557" s="234"/>
      <c r="B557" s="123" t="s">
        <v>8</v>
      </c>
      <c r="C557" s="126">
        <v>0</v>
      </c>
      <c r="D557" s="126">
        <v>0</v>
      </c>
      <c r="E557" s="105">
        <f t="shared" ref="E557:E565" si="114">IFERROR(D557/C557*100,0)</f>
        <v>0</v>
      </c>
      <c r="F557" s="127"/>
      <c r="G557" s="16"/>
      <c r="H557" s="16"/>
    </row>
    <row r="558" spans="1:8" s="41" customFormat="1" ht="21" customHeight="1" x14ac:dyDescent="0.25">
      <c r="A558" s="230"/>
      <c r="B558" s="124" t="s">
        <v>4</v>
      </c>
      <c r="C558" s="126">
        <v>0</v>
      </c>
      <c r="D558" s="126">
        <v>0</v>
      </c>
      <c r="E558" s="105">
        <f t="shared" si="114"/>
        <v>0</v>
      </c>
      <c r="F558" s="119"/>
      <c r="G558" s="40"/>
      <c r="H558" s="40"/>
    </row>
    <row r="559" spans="1:8" s="8" customFormat="1" x14ac:dyDescent="0.3">
      <c r="A559" s="230"/>
      <c r="B559" s="124" t="s">
        <v>5</v>
      </c>
      <c r="C559" s="139">
        <v>360.90469999999999</v>
      </c>
      <c r="D559" s="126">
        <v>0</v>
      </c>
      <c r="E559" s="105">
        <f t="shared" si="114"/>
        <v>0</v>
      </c>
      <c r="F559" s="119"/>
      <c r="G559" s="16"/>
      <c r="H559" s="16"/>
    </row>
    <row r="560" spans="1:8" s="8" customFormat="1" ht="18.75" customHeight="1" x14ac:dyDescent="0.3">
      <c r="A560" s="230"/>
      <c r="B560" s="113" t="s">
        <v>7</v>
      </c>
      <c r="C560" s="126">
        <v>0</v>
      </c>
      <c r="D560" s="126">
        <v>0</v>
      </c>
      <c r="E560" s="105">
        <f t="shared" si="114"/>
        <v>0</v>
      </c>
      <c r="F560" s="113"/>
      <c r="G560" s="16"/>
      <c r="H560" s="16"/>
    </row>
    <row r="561" spans="1:11" s="8" customFormat="1" ht="18.75" customHeight="1" x14ac:dyDescent="0.3">
      <c r="A561" s="230"/>
      <c r="B561" s="129" t="s">
        <v>6</v>
      </c>
      <c r="C561" s="116">
        <f>SUM(C562:C565)</f>
        <v>398609.64999999997</v>
      </c>
      <c r="D561" s="116">
        <f>SUM(D562:D565)</f>
        <v>371912.05000000005</v>
      </c>
      <c r="E561" s="116">
        <f>IFERROR(D561/C561*100,0)</f>
        <v>93.302319700488951</v>
      </c>
      <c r="F561" s="142"/>
      <c r="G561" s="31"/>
      <c r="H561" s="16"/>
    </row>
    <row r="562" spans="1:11" s="8" customFormat="1" ht="20.25" customHeight="1" x14ac:dyDescent="0.3">
      <c r="A562" s="234"/>
      <c r="B562" s="123" t="s">
        <v>8</v>
      </c>
      <c r="C562" s="126">
        <f>C542+C547+C552+C557</f>
        <v>0</v>
      </c>
      <c r="D562" s="126">
        <f>D542+D547+D552+D557</f>
        <v>0</v>
      </c>
      <c r="E562" s="105">
        <f t="shared" si="114"/>
        <v>0</v>
      </c>
      <c r="F562" s="127"/>
      <c r="G562" s="16"/>
      <c r="H562" s="16"/>
    </row>
    <row r="563" spans="1:11" s="8" customFormat="1" x14ac:dyDescent="0.3">
      <c r="A563" s="230"/>
      <c r="B563" s="119" t="s">
        <v>4</v>
      </c>
      <c r="C563" s="126">
        <f t="shared" ref="C563:D565" si="115">C543+C548+C553+C558</f>
        <v>0</v>
      </c>
      <c r="D563" s="126">
        <f t="shared" si="115"/>
        <v>0</v>
      </c>
      <c r="E563" s="105">
        <f t="shared" si="114"/>
        <v>0</v>
      </c>
      <c r="F563" s="110"/>
      <c r="G563" s="31"/>
      <c r="H563" s="16"/>
    </row>
    <row r="564" spans="1:11" s="8" customFormat="1" x14ac:dyDescent="0.3">
      <c r="A564" s="230"/>
      <c r="B564" s="119" t="s">
        <v>5</v>
      </c>
      <c r="C564" s="242">
        <f>C544+C549+C554+C559</f>
        <v>345303.64999999997</v>
      </c>
      <c r="D564" s="126">
        <f t="shared" si="115"/>
        <v>318682.76300000004</v>
      </c>
      <c r="E564" s="105">
        <f t="shared" si="114"/>
        <v>92.290586270953128</v>
      </c>
      <c r="F564" s="110"/>
      <c r="G564" s="180">
        <f>(D562+D563+D565)/(C565+C563+C562)*100</f>
        <v>99.856089370802522</v>
      </c>
      <c r="H564" s="16"/>
    </row>
    <row r="565" spans="1:11" s="8" customFormat="1" ht="18.75" customHeight="1" x14ac:dyDescent="0.3">
      <c r="A565" s="230"/>
      <c r="B565" s="113" t="s">
        <v>7</v>
      </c>
      <c r="C565" s="126">
        <f t="shared" si="115"/>
        <v>53306</v>
      </c>
      <c r="D565" s="126">
        <f t="shared" si="115"/>
        <v>53229.286999999997</v>
      </c>
      <c r="E565" s="111">
        <f t="shared" si="114"/>
        <v>99.856089370802522</v>
      </c>
      <c r="F565" s="113"/>
      <c r="G565" s="180">
        <f>(C562+C563+C565)/C561*100</f>
        <v>13.372982816647816</v>
      </c>
      <c r="H565" s="16"/>
    </row>
    <row r="566" spans="1:11" ht="21" customHeight="1" x14ac:dyDescent="0.3">
      <c r="B566" s="249" t="s">
        <v>315</v>
      </c>
      <c r="C566" s="249"/>
      <c r="D566" s="249"/>
      <c r="E566" s="249"/>
      <c r="F566" s="249"/>
      <c r="G566" s="13"/>
      <c r="H566" s="13"/>
      <c r="K566" s="8"/>
    </row>
    <row r="567" spans="1:11" s="29" customFormat="1" ht="121.5" customHeight="1" x14ac:dyDescent="0.3">
      <c r="A567" s="230">
        <v>91</v>
      </c>
      <c r="B567" s="166" t="s">
        <v>10</v>
      </c>
      <c r="C567" s="108">
        <f>SUM(C568:C571)</f>
        <v>105307.22</v>
      </c>
      <c r="D567" s="108">
        <f>SUM(D568:D571)</f>
        <v>104859.88</v>
      </c>
      <c r="E567" s="105">
        <f>IFERROR(D567/C567*100,0)</f>
        <v>99.575204815016477</v>
      </c>
      <c r="F567" s="119" t="s">
        <v>186</v>
      </c>
      <c r="G567" s="168">
        <f>7/9*100</f>
        <v>77.777777777777786</v>
      </c>
      <c r="H567" s="30"/>
    </row>
    <row r="568" spans="1:11" s="8" customFormat="1" ht="20.25" customHeight="1" x14ac:dyDescent="0.3">
      <c r="A568" s="234"/>
      <c r="B568" s="123" t="s">
        <v>8</v>
      </c>
      <c r="C568" s="126">
        <v>0</v>
      </c>
      <c r="D568" s="126">
        <v>0</v>
      </c>
      <c r="E568" s="111">
        <f t="shared" ref="E568:E571" si="116">IFERROR(D568/C568*100,0)</f>
        <v>0</v>
      </c>
      <c r="F568" s="68"/>
      <c r="G568" s="16"/>
      <c r="H568" s="16"/>
    </row>
    <row r="569" spans="1:11" s="41" customFormat="1" ht="21" customHeight="1" x14ac:dyDescent="0.25">
      <c r="A569" s="230"/>
      <c r="B569" s="124" t="s">
        <v>4</v>
      </c>
      <c r="C569" s="126">
        <v>0</v>
      </c>
      <c r="D569" s="126">
        <v>0</v>
      </c>
      <c r="E569" s="111">
        <f t="shared" si="116"/>
        <v>0</v>
      </c>
      <c r="F569" s="22"/>
      <c r="G569" s="40"/>
      <c r="H569" s="40"/>
    </row>
    <row r="570" spans="1:11" s="8" customFormat="1" x14ac:dyDescent="0.3">
      <c r="A570" s="230"/>
      <c r="B570" s="124" t="s">
        <v>5</v>
      </c>
      <c r="C570" s="126">
        <v>105307.22</v>
      </c>
      <c r="D570" s="126">
        <v>104859.88</v>
      </c>
      <c r="E570" s="111">
        <f t="shared" si="116"/>
        <v>99.575204815016477</v>
      </c>
      <c r="F570" s="22"/>
      <c r="G570" s="16"/>
      <c r="H570" s="16"/>
    </row>
    <row r="571" spans="1:11" s="8" customFormat="1" ht="18.75" customHeight="1" x14ac:dyDescent="0.3">
      <c r="A571" s="230"/>
      <c r="B571" s="113" t="s">
        <v>7</v>
      </c>
      <c r="C571" s="126">
        <v>0</v>
      </c>
      <c r="D571" s="126">
        <v>0</v>
      </c>
      <c r="E571" s="111">
        <f t="shared" si="116"/>
        <v>0</v>
      </c>
      <c r="F571" s="11"/>
      <c r="G571" s="16"/>
      <c r="H571" s="16"/>
    </row>
    <row r="572" spans="1:11" s="29" customFormat="1" ht="82.5" customHeight="1" x14ac:dyDescent="0.3">
      <c r="A572" s="230">
        <v>92</v>
      </c>
      <c r="B572" s="166" t="s">
        <v>46</v>
      </c>
      <c r="C572" s="108">
        <f>SUM(C573:C576)</f>
        <v>50324.800000000003</v>
      </c>
      <c r="D572" s="108">
        <f>SUM(D573:D576)</f>
        <v>50136.47</v>
      </c>
      <c r="E572" s="105">
        <f>IFERROR(D572/C572*100,0)</f>
        <v>99.625770991638319</v>
      </c>
      <c r="F572" s="99"/>
      <c r="G572" s="28"/>
      <c r="H572" s="28"/>
    </row>
    <row r="573" spans="1:11" s="8" customFormat="1" ht="20.25" customHeight="1" x14ac:dyDescent="0.3">
      <c r="A573" s="234"/>
      <c r="B573" s="123" t="s">
        <v>8</v>
      </c>
      <c r="C573" s="126">
        <v>0</v>
      </c>
      <c r="D573" s="126">
        <v>0</v>
      </c>
      <c r="E573" s="111">
        <f t="shared" ref="E573:E576" si="117">IFERROR(D573/C573*100,0)</f>
        <v>0</v>
      </c>
      <c r="F573" s="68"/>
      <c r="G573" s="16"/>
      <c r="H573" s="16"/>
    </row>
    <row r="574" spans="1:11" s="41" customFormat="1" ht="21" customHeight="1" x14ac:dyDescent="0.25">
      <c r="A574" s="230"/>
      <c r="B574" s="124" t="s">
        <v>4</v>
      </c>
      <c r="C574" s="126">
        <v>0</v>
      </c>
      <c r="D574" s="126">
        <v>0</v>
      </c>
      <c r="E574" s="111">
        <f t="shared" si="117"/>
        <v>0</v>
      </c>
      <c r="F574" s="22"/>
      <c r="G574" s="40"/>
      <c r="H574" s="40"/>
    </row>
    <row r="575" spans="1:11" s="8" customFormat="1" x14ac:dyDescent="0.3">
      <c r="A575" s="230"/>
      <c r="B575" s="124" t="s">
        <v>5</v>
      </c>
      <c r="C575" s="126">
        <v>50324.800000000003</v>
      </c>
      <c r="D575" s="126">
        <v>50136.47</v>
      </c>
      <c r="E575" s="111">
        <f t="shared" si="117"/>
        <v>99.625770991638319</v>
      </c>
      <c r="F575" s="22"/>
      <c r="G575" s="16"/>
      <c r="H575" s="16"/>
    </row>
    <row r="576" spans="1:11" s="8" customFormat="1" ht="18.75" customHeight="1" x14ac:dyDescent="0.3">
      <c r="A576" s="230"/>
      <c r="B576" s="113" t="s">
        <v>7</v>
      </c>
      <c r="C576" s="126">
        <v>0</v>
      </c>
      <c r="D576" s="126">
        <v>0</v>
      </c>
      <c r="E576" s="111">
        <f t="shared" si="117"/>
        <v>0</v>
      </c>
      <c r="F576" s="11"/>
      <c r="G576" s="16"/>
      <c r="H576" s="16"/>
    </row>
    <row r="577" spans="1:10" s="29" customFormat="1" ht="33" x14ac:dyDescent="0.3">
      <c r="A577" s="230">
        <v>93</v>
      </c>
      <c r="B577" s="166" t="s">
        <v>19</v>
      </c>
      <c r="C577" s="108">
        <f>SUM(C578:C581)</f>
        <v>6677.05</v>
      </c>
      <c r="D577" s="108">
        <f>SUM(D578:D581)</f>
        <v>6151.25</v>
      </c>
      <c r="E577" s="108">
        <f>IFERROR(D577/C577*100,0)</f>
        <v>92.125264899918378</v>
      </c>
      <c r="F577" s="99"/>
      <c r="G577" s="28"/>
      <c r="H577" s="28"/>
    </row>
    <row r="578" spans="1:10" s="8" customFormat="1" ht="20.25" customHeight="1" x14ac:dyDescent="0.3">
      <c r="A578" s="234"/>
      <c r="B578" s="123" t="s">
        <v>8</v>
      </c>
      <c r="C578" s="126">
        <v>0</v>
      </c>
      <c r="D578" s="126">
        <v>0</v>
      </c>
      <c r="E578" s="111">
        <f t="shared" ref="E578:E581" si="118">IFERROR(D578/C578*100,0)</f>
        <v>0</v>
      </c>
      <c r="F578" s="68"/>
      <c r="G578" s="16"/>
      <c r="H578" s="16"/>
    </row>
    <row r="579" spans="1:10" s="41" customFormat="1" ht="21" customHeight="1" x14ac:dyDescent="0.25">
      <c r="A579" s="230"/>
      <c r="B579" s="124" t="s">
        <v>4</v>
      </c>
      <c r="C579" s="126">
        <v>0</v>
      </c>
      <c r="D579" s="126">
        <v>0</v>
      </c>
      <c r="E579" s="111">
        <f t="shared" si="118"/>
        <v>0</v>
      </c>
      <c r="F579" s="22"/>
      <c r="G579" s="40"/>
      <c r="H579" s="40"/>
    </row>
    <row r="580" spans="1:10" s="8" customFormat="1" x14ac:dyDescent="0.3">
      <c r="A580" s="230"/>
      <c r="B580" s="124" t="s">
        <v>5</v>
      </c>
      <c r="C580" s="126">
        <v>6677.05</v>
      </c>
      <c r="D580" s="126">
        <v>6151.25</v>
      </c>
      <c r="E580" s="111">
        <f t="shared" si="118"/>
        <v>92.125264899918378</v>
      </c>
      <c r="F580" s="22"/>
      <c r="G580" s="16"/>
      <c r="H580" s="16"/>
    </row>
    <row r="581" spans="1:10" s="8" customFormat="1" ht="18.75" customHeight="1" x14ac:dyDescent="0.3">
      <c r="A581" s="230"/>
      <c r="B581" s="113" t="s">
        <v>7</v>
      </c>
      <c r="C581" s="126">
        <v>0</v>
      </c>
      <c r="D581" s="126">
        <v>0</v>
      </c>
      <c r="E581" s="111">
        <f t="shared" si="118"/>
        <v>0</v>
      </c>
      <c r="F581" s="11"/>
      <c r="G581" s="16"/>
      <c r="H581" s="16"/>
    </row>
    <row r="582" spans="1:10" s="29" customFormat="1" ht="56.25" customHeight="1" x14ac:dyDescent="0.3">
      <c r="A582" s="230">
        <v>94</v>
      </c>
      <c r="B582" s="166" t="s">
        <v>179</v>
      </c>
      <c r="C582" s="108">
        <f>SUM(C583:C586)</f>
        <v>238.62</v>
      </c>
      <c r="D582" s="108">
        <f>SUM(D583:D586)</f>
        <v>238.62</v>
      </c>
      <c r="E582" s="108">
        <f>IFERROR(D582/C582*100,0)</f>
        <v>100</v>
      </c>
      <c r="F582" s="167" t="s">
        <v>183</v>
      </c>
      <c r="G582" s="28"/>
      <c r="H582" s="28"/>
    </row>
    <row r="583" spans="1:10" s="8" customFormat="1" ht="20.25" customHeight="1" x14ac:dyDescent="0.3">
      <c r="A583" s="234"/>
      <c r="B583" s="123" t="s">
        <v>8</v>
      </c>
      <c r="C583" s="126">
        <v>0</v>
      </c>
      <c r="D583" s="126">
        <v>0</v>
      </c>
      <c r="E583" s="111">
        <f t="shared" ref="E583:E586" si="119">IFERROR(D583/C583*100,0)</f>
        <v>0</v>
      </c>
      <c r="F583" s="68"/>
      <c r="G583" s="16"/>
      <c r="H583" s="16"/>
    </row>
    <row r="584" spans="1:10" s="41" customFormat="1" ht="21" customHeight="1" x14ac:dyDescent="0.25">
      <c r="A584" s="230"/>
      <c r="B584" s="124" t="s">
        <v>4</v>
      </c>
      <c r="C584" s="126">
        <v>0</v>
      </c>
      <c r="D584" s="126">
        <v>0</v>
      </c>
      <c r="E584" s="111">
        <f t="shared" si="119"/>
        <v>0</v>
      </c>
      <c r="F584" s="22"/>
      <c r="G584" s="40"/>
      <c r="H584" s="40"/>
    </row>
    <row r="585" spans="1:10" s="8" customFormat="1" x14ac:dyDescent="0.3">
      <c r="A585" s="230"/>
      <c r="B585" s="167" t="s">
        <v>5</v>
      </c>
      <c r="C585" s="126">
        <v>238.62</v>
      </c>
      <c r="D585" s="126">
        <v>238.62</v>
      </c>
      <c r="E585" s="111">
        <f t="shared" si="119"/>
        <v>100</v>
      </c>
      <c r="F585" s="51"/>
      <c r="G585" s="16"/>
      <c r="H585" s="16"/>
    </row>
    <row r="586" spans="1:10" s="78" customFormat="1" x14ac:dyDescent="0.3">
      <c r="A586" s="230"/>
      <c r="B586" s="167" t="s">
        <v>7</v>
      </c>
      <c r="C586" s="126">
        <v>0</v>
      </c>
      <c r="D586" s="126">
        <v>0</v>
      </c>
      <c r="E586" s="111">
        <f t="shared" si="119"/>
        <v>0</v>
      </c>
      <c r="F586" s="51"/>
      <c r="G586" s="16"/>
      <c r="H586" s="16"/>
      <c r="I586" s="8"/>
      <c r="J586" s="8"/>
    </row>
    <row r="587" spans="1:10" s="29" customFormat="1" ht="89.25" customHeight="1" x14ac:dyDescent="0.3">
      <c r="A587" s="230">
        <v>95</v>
      </c>
      <c r="B587" s="166" t="s">
        <v>20</v>
      </c>
      <c r="C587" s="108">
        <f>SUM(C588:C591)</f>
        <v>35568.61</v>
      </c>
      <c r="D587" s="108">
        <f>SUM(D588:D591)</f>
        <v>34587.14</v>
      </c>
      <c r="E587" s="105">
        <f>IFERROR(D587/C587*100,0)</f>
        <v>97.240628745402191</v>
      </c>
      <c r="F587" s="52"/>
      <c r="G587" s="28"/>
      <c r="H587" s="28"/>
    </row>
    <row r="588" spans="1:10" s="8" customFormat="1" ht="20.25" customHeight="1" x14ac:dyDescent="0.3">
      <c r="A588" s="234"/>
      <c r="B588" s="123" t="s">
        <v>8</v>
      </c>
      <c r="C588" s="126">
        <v>0</v>
      </c>
      <c r="D588" s="126">
        <v>0</v>
      </c>
      <c r="E588" s="111">
        <f t="shared" ref="E588:E591" si="120">IFERROR(D588/C588*100,0)</f>
        <v>0</v>
      </c>
      <c r="F588" s="68"/>
      <c r="G588" s="16"/>
      <c r="H588" s="16"/>
    </row>
    <row r="589" spans="1:10" s="41" customFormat="1" ht="21" customHeight="1" x14ac:dyDescent="0.25">
      <c r="A589" s="230"/>
      <c r="B589" s="124" t="s">
        <v>4</v>
      </c>
      <c r="C589" s="126">
        <v>0</v>
      </c>
      <c r="D589" s="126">
        <v>0</v>
      </c>
      <c r="E589" s="111">
        <f t="shared" si="120"/>
        <v>0</v>
      </c>
      <c r="F589" s="22"/>
      <c r="G589" s="40"/>
      <c r="H589" s="40"/>
    </row>
    <row r="590" spans="1:10" s="8" customFormat="1" x14ac:dyDescent="0.3">
      <c r="A590" s="230"/>
      <c r="B590" s="124" t="s">
        <v>5</v>
      </c>
      <c r="C590" s="126">
        <v>35568.61</v>
      </c>
      <c r="D590" s="126">
        <v>34587.14</v>
      </c>
      <c r="E590" s="111">
        <f t="shared" si="120"/>
        <v>97.240628745402191</v>
      </c>
      <c r="F590" s="22"/>
      <c r="G590" s="16"/>
      <c r="H590" s="16"/>
    </row>
    <row r="591" spans="1:10" s="8" customFormat="1" ht="18.75" customHeight="1" x14ac:dyDescent="0.3">
      <c r="A591" s="230"/>
      <c r="B591" s="113" t="s">
        <v>7</v>
      </c>
      <c r="C591" s="126">
        <v>0</v>
      </c>
      <c r="D591" s="126">
        <v>0</v>
      </c>
      <c r="E591" s="111">
        <f t="shared" si="120"/>
        <v>0</v>
      </c>
      <c r="F591" s="11"/>
      <c r="G591" s="16"/>
      <c r="H591" s="16"/>
    </row>
    <row r="592" spans="1:10" s="29" customFormat="1" ht="85.5" customHeight="1" x14ac:dyDescent="0.3">
      <c r="A592" s="230">
        <v>96</v>
      </c>
      <c r="B592" s="166" t="s">
        <v>21</v>
      </c>
      <c r="C592" s="108">
        <f>SUM(C593:C596)</f>
        <v>4476.21</v>
      </c>
      <c r="D592" s="108">
        <f>SUM(D593:D596)</f>
        <v>4276.93</v>
      </c>
      <c r="E592" s="105">
        <f>IFERROR(D592/C592*100,0)</f>
        <v>95.548019418213187</v>
      </c>
      <c r="F592" s="167" t="s">
        <v>184</v>
      </c>
      <c r="G592" s="28"/>
      <c r="H592" s="28"/>
    </row>
    <row r="593" spans="1:10" s="8" customFormat="1" ht="20.25" customHeight="1" x14ac:dyDescent="0.3">
      <c r="A593" s="234"/>
      <c r="B593" s="123" t="s">
        <v>8</v>
      </c>
      <c r="C593" s="126">
        <v>0</v>
      </c>
      <c r="D593" s="126">
        <v>0</v>
      </c>
      <c r="E593" s="111">
        <f t="shared" ref="E593:E596" si="121">IFERROR(D593/C593*100,0)</f>
        <v>0</v>
      </c>
      <c r="F593" s="68"/>
      <c r="G593" s="16"/>
      <c r="H593" s="16"/>
    </row>
    <row r="594" spans="1:10" s="8" customFormat="1" x14ac:dyDescent="0.3">
      <c r="A594" s="230"/>
      <c r="B594" s="167" t="s">
        <v>4</v>
      </c>
      <c r="C594" s="126">
        <v>875.7</v>
      </c>
      <c r="D594" s="126">
        <v>844.04</v>
      </c>
      <c r="E594" s="111">
        <f t="shared" si="121"/>
        <v>96.384606600433926</v>
      </c>
      <c r="F594" s="51"/>
      <c r="G594" s="16"/>
      <c r="H594" s="16"/>
    </row>
    <row r="595" spans="1:10" s="8" customFormat="1" x14ac:dyDescent="0.3">
      <c r="A595" s="230"/>
      <c r="B595" s="167" t="s">
        <v>5</v>
      </c>
      <c r="C595" s="126">
        <v>3600.51</v>
      </c>
      <c r="D595" s="126">
        <v>3432.89</v>
      </c>
      <c r="E595" s="111">
        <f t="shared" si="121"/>
        <v>95.344548411197295</v>
      </c>
      <c r="F595" s="51"/>
      <c r="G595" s="16"/>
      <c r="H595" s="16"/>
    </row>
    <row r="596" spans="1:10" s="8" customFormat="1" ht="18.75" customHeight="1" x14ac:dyDescent="0.3">
      <c r="A596" s="230"/>
      <c r="B596" s="113" t="s">
        <v>7</v>
      </c>
      <c r="C596" s="126">
        <v>0</v>
      </c>
      <c r="D596" s="126">
        <v>0</v>
      </c>
      <c r="E596" s="111">
        <f t="shared" si="121"/>
        <v>0</v>
      </c>
      <c r="F596" s="11"/>
      <c r="G596" s="16"/>
      <c r="H596" s="16"/>
    </row>
    <row r="597" spans="1:10" s="29" customFormat="1" ht="66" x14ac:dyDescent="0.3">
      <c r="A597" s="230">
        <v>97</v>
      </c>
      <c r="B597" s="166" t="s">
        <v>180</v>
      </c>
      <c r="C597" s="108">
        <f>SUM(C598:C601)</f>
        <v>22370.58</v>
      </c>
      <c r="D597" s="108">
        <f>SUM(D598:D601)</f>
        <v>22322.2</v>
      </c>
      <c r="E597" s="108">
        <f>IFERROR(D597/C597*100,0)</f>
        <v>99.783733814679806</v>
      </c>
      <c r="F597" s="51"/>
      <c r="G597" s="28"/>
      <c r="H597" s="28"/>
    </row>
    <row r="598" spans="1:10" s="8" customFormat="1" x14ac:dyDescent="0.3">
      <c r="A598" s="230"/>
      <c r="B598" s="123" t="s">
        <v>8</v>
      </c>
      <c r="C598" s="126">
        <v>0</v>
      </c>
      <c r="D598" s="126">
        <v>0</v>
      </c>
      <c r="E598" s="111">
        <f t="shared" ref="E598:E601" si="122">IFERROR(D598/C598*100,0)</f>
        <v>0</v>
      </c>
      <c r="F598" s="51"/>
      <c r="G598" s="16"/>
      <c r="H598" s="16"/>
    </row>
    <row r="599" spans="1:10" s="8" customFormat="1" x14ac:dyDescent="0.3">
      <c r="A599" s="230"/>
      <c r="B599" s="167" t="s">
        <v>4</v>
      </c>
      <c r="C599" s="126">
        <v>0</v>
      </c>
      <c r="D599" s="126">
        <v>0</v>
      </c>
      <c r="E599" s="111">
        <f t="shared" si="122"/>
        <v>0</v>
      </c>
      <c r="F599" s="51"/>
      <c r="G599" s="16"/>
      <c r="H599" s="16"/>
    </row>
    <row r="600" spans="1:10" s="8" customFormat="1" x14ac:dyDescent="0.3">
      <c r="A600" s="230"/>
      <c r="B600" s="167" t="s">
        <v>5</v>
      </c>
      <c r="C600" s="126">
        <v>22370.58</v>
      </c>
      <c r="D600" s="126">
        <v>22322.2</v>
      </c>
      <c r="E600" s="111">
        <f t="shared" si="122"/>
        <v>99.783733814679806</v>
      </c>
      <c r="F600" s="51"/>
      <c r="G600" s="16"/>
      <c r="H600" s="16"/>
    </row>
    <row r="601" spans="1:10" s="8" customFormat="1" ht="18.75" customHeight="1" x14ac:dyDescent="0.3">
      <c r="A601" s="230"/>
      <c r="B601" s="113" t="s">
        <v>7</v>
      </c>
      <c r="C601" s="126">
        <v>0</v>
      </c>
      <c r="D601" s="126">
        <v>0</v>
      </c>
      <c r="E601" s="111">
        <f t="shared" si="122"/>
        <v>0</v>
      </c>
      <c r="F601" s="11"/>
      <c r="G601" s="16"/>
      <c r="H601" s="16"/>
    </row>
    <row r="602" spans="1:10" s="29" customFormat="1" ht="57.75" customHeight="1" x14ac:dyDescent="0.3">
      <c r="A602" s="230">
        <v>98</v>
      </c>
      <c r="B602" s="166" t="s">
        <v>182</v>
      </c>
      <c r="C602" s="108">
        <f>SUM(C603:C606)</f>
        <v>1922.9</v>
      </c>
      <c r="D602" s="108">
        <f>SUM(D603:D606)</f>
        <v>0</v>
      </c>
      <c r="E602" s="108">
        <f>IFERROR(D602/C602*100,0)</f>
        <v>0</v>
      </c>
      <c r="F602" s="123" t="s">
        <v>185</v>
      </c>
      <c r="G602" s="28"/>
      <c r="H602" s="28"/>
    </row>
    <row r="603" spans="1:10" s="8" customFormat="1" ht="20.25" customHeight="1" x14ac:dyDescent="0.3">
      <c r="A603" s="234"/>
      <c r="B603" s="123" t="s">
        <v>8</v>
      </c>
      <c r="C603" s="126">
        <v>0</v>
      </c>
      <c r="D603" s="126">
        <v>0</v>
      </c>
      <c r="E603" s="111">
        <f t="shared" ref="E603:E606" si="123">IFERROR(D603/C603*100,0)</f>
        <v>0</v>
      </c>
      <c r="F603" s="68"/>
      <c r="G603" s="16"/>
      <c r="H603" s="16"/>
    </row>
    <row r="604" spans="1:10" s="8" customFormat="1" x14ac:dyDescent="0.3">
      <c r="A604" s="230"/>
      <c r="B604" s="167" t="s">
        <v>4</v>
      </c>
      <c r="C604" s="126">
        <v>0</v>
      </c>
      <c r="D604" s="126">
        <v>0</v>
      </c>
      <c r="E604" s="111">
        <f t="shared" si="123"/>
        <v>0</v>
      </c>
      <c r="F604" s="51"/>
      <c r="G604" s="16"/>
      <c r="H604" s="16"/>
    </row>
    <row r="605" spans="1:10" s="29" customFormat="1" ht="25.5" customHeight="1" x14ac:dyDescent="0.3">
      <c r="A605" s="230"/>
      <c r="B605" s="119" t="s">
        <v>5</v>
      </c>
      <c r="C605" s="126">
        <v>1922.9</v>
      </c>
      <c r="D605" s="126">
        <v>0</v>
      </c>
      <c r="E605" s="111">
        <f t="shared" si="123"/>
        <v>0</v>
      </c>
      <c r="F605" s="52"/>
      <c r="G605" s="28"/>
      <c r="H605" s="28"/>
    </row>
    <row r="606" spans="1:10" s="56" customFormat="1" ht="25.5" customHeight="1" x14ac:dyDescent="0.3">
      <c r="A606" s="100"/>
      <c r="B606" s="167" t="s">
        <v>7</v>
      </c>
      <c r="C606" s="126">
        <v>0</v>
      </c>
      <c r="D606" s="126">
        <v>0</v>
      </c>
      <c r="E606" s="111">
        <f t="shared" si="123"/>
        <v>0</v>
      </c>
      <c r="F606" s="51"/>
      <c r="G606" s="13"/>
      <c r="H606" s="13"/>
      <c r="I606" s="2"/>
      <c r="J606" s="2"/>
    </row>
    <row r="607" spans="1:10" s="29" customFormat="1" ht="66" x14ac:dyDescent="0.3">
      <c r="A607" s="230">
        <v>99</v>
      </c>
      <c r="B607" s="166" t="s">
        <v>181</v>
      </c>
      <c r="C607" s="108">
        <f>SUM(C608:C611)</f>
        <v>599</v>
      </c>
      <c r="D607" s="108">
        <f>SUM(D608:D611)</f>
        <v>599</v>
      </c>
      <c r="E607" s="108">
        <f>IFERROR(D607/C607*100,0)</f>
        <v>100</v>
      </c>
      <c r="F607" s="51"/>
      <c r="G607" s="28"/>
      <c r="H607" s="28"/>
    </row>
    <row r="608" spans="1:10" s="8" customFormat="1" ht="20.25" customHeight="1" x14ac:dyDescent="0.3">
      <c r="A608" s="234"/>
      <c r="B608" s="123" t="s">
        <v>8</v>
      </c>
      <c r="C608" s="126">
        <v>0</v>
      </c>
      <c r="D608" s="126">
        <v>0</v>
      </c>
      <c r="E608" s="111">
        <f t="shared" ref="E608:E616" si="124">IFERROR(D608/C608*100,0)</f>
        <v>0</v>
      </c>
      <c r="F608" s="68"/>
      <c r="G608" s="16"/>
      <c r="H608" s="16"/>
    </row>
    <row r="609" spans="1:10" s="41" customFormat="1" ht="21" customHeight="1" x14ac:dyDescent="0.25">
      <c r="A609" s="230"/>
      <c r="B609" s="124" t="s">
        <v>4</v>
      </c>
      <c r="C609" s="126">
        <v>0</v>
      </c>
      <c r="D609" s="126">
        <v>0</v>
      </c>
      <c r="E609" s="111">
        <f t="shared" si="124"/>
        <v>0</v>
      </c>
      <c r="F609" s="22"/>
      <c r="G609" s="40"/>
      <c r="H609" s="40"/>
    </row>
    <row r="610" spans="1:10" s="8" customFormat="1" x14ac:dyDescent="0.3">
      <c r="A610" s="230"/>
      <c r="B610" s="124" t="s">
        <v>5</v>
      </c>
      <c r="C610" s="126">
        <v>599</v>
      </c>
      <c r="D610" s="126">
        <v>599</v>
      </c>
      <c r="E610" s="111">
        <f t="shared" si="124"/>
        <v>100</v>
      </c>
      <c r="F610" s="22"/>
      <c r="G610" s="16"/>
      <c r="H610" s="16"/>
    </row>
    <row r="611" spans="1:10" s="8" customFormat="1" ht="18.75" customHeight="1" x14ac:dyDescent="0.3">
      <c r="A611" s="230"/>
      <c r="B611" s="113" t="s">
        <v>7</v>
      </c>
      <c r="C611" s="126">
        <v>0</v>
      </c>
      <c r="D611" s="126">
        <v>0</v>
      </c>
      <c r="E611" s="111">
        <f t="shared" si="124"/>
        <v>0</v>
      </c>
      <c r="F611" s="11"/>
      <c r="G611" s="16"/>
      <c r="H611" s="16"/>
    </row>
    <row r="612" spans="1:10" s="6" customFormat="1" x14ac:dyDescent="0.25">
      <c r="A612" s="230"/>
      <c r="B612" s="129" t="s">
        <v>6</v>
      </c>
      <c r="C612" s="116">
        <f>SUM(C613:C616)</f>
        <v>227484.99000000002</v>
      </c>
      <c r="D612" s="116">
        <f>SUM(D613:D616)</f>
        <v>223171.49000000002</v>
      </c>
      <c r="E612" s="116">
        <f>IFERROR(D612/C612*100,0)</f>
        <v>98.103830938472029</v>
      </c>
      <c r="F612" s="25"/>
      <c r="G612" s="15"/>
      <c r="H612" s="15"/>
    </row>
    <row r="613" spans="1:10" s="8" customFormat="1" ht="20.25" customHeight="1" x14ac:dyDescent="0.3">
      <c r="A613" s="234"/>
      <c r="B613" s="123" t="s">
        <v>8</v>
      </c>
      <c r="C613" s="126">
        <f>C568+C573+C578+C583+C588+C593+C598+C603+C608</f>
        <v>0</v>
      </c>
      <c r="D613" s="126">
        <f>D568+D573+D578+D583+D588+D593+D598+D603+D608</f>
        <v>0</v>
      </c>
      <c r="E613" s="111">
        <f t="shared" si="124"/>
        <v>0</v>
      </c>
      <c r="F613" s="68"/>
      <c r="G613" s="16"/>
      <c r="H613" s="16"/>
    </row>
    <row r="614" spans="1:10" s="8" customFormat="1" x14ac:dyDescent="0.3">
      <c r="A614" s="230"/>
      <c r="B614" s="138" t="s">
        <v>4</v>
      </c>
      <c r="C614" s="126">
        <f>C569+C574+C579+C584+C589+C594+C599+C604+C609</f>
        <v>875.7</v>
      </c>
      <c r="D614" s="126">
        <f>D569+D574+D579+D584+D589+D594+D602+D604+D609</f>
        <v>844.04</v>
      </c>
      <c r="E614" s="111">
        <f t="shared" si="124"/>
        <v>96.384606600433926</v>
      </c>
      <c r="F614" s="21"/>
      <c r="G614" s="169">
        <f>C614/C612*100</f>
        <v>0.38494847506202495</v>
      </c>
      <c r="H614" s="16"/>
    </row>
    <row r="615" spans="1:10" s="6" customFormat="1" x14ac:dyDescent="0.25">
      <c r="A615" s="230"/>
      <c r="B615" s="119" t="s">
        <v>5</v>
      </c>
      <c r="C615" s="126">
        <f>C570+C575+C580+C585+C590+C595+C600+C605+C610</f>
        <v>226609.29</v>
      </c>
      <c r="D615" s="126">
        <f>D570+D575+D580+D585+D590+D595+D600+D605+D610</f>
        <v>222327.45</v>
      </c>
      <c r="E615" s="111">
        <f t="shared" si="124"/>
        <v>98.110474641176452</v>
      </c>
      <c r="F615" s="21"/>
      <c r="G615" s="39"/>
      <c r="H615" s="39"/>
    </row>
    <row r="616" spans="1:10" s="6" customFormat="1" x14ac:dyDescent="0.25">
      <c r="A616" s="230"/>
      <c r="B616" s="119" t="s">
        <v>7</v>
      </c>
      <c r="C616" s="126">
        <f>C571+C576+C581+C586+C591+C596+C601+C606+C611</f>
        <v>0</v>
      </c>
      <c r="D616" s="126">
        <f>D571+D576+D581+D586+D591+D596+D604+D606+D611</f>
        <v>0</v>
      </c>
      <c r="E616" s="111">
        <f t="shared" si="124"/>
        <v>0</v>
      </c>
      <c r="F616" s="21"/>
      <c r="G616" s="15"/>
      <c r="H616" s="15"/>
    </row>
    <row r="617" spans="1:10" ht="39" customHeight="1" x14ac:dyDescent="0.3">
      <c r="A617" s="230"/>
      <c r="B617" s="249" t="s">
        <v>316</v>
      </c>
      <c r="C617" s="249"/>
      <c r="D617" s="249"/>
      <c r="E617" s="249"/>
      <c r="F617" s="249"/>
      <c r="G617" s="13"/>
      <c r="H617" s="13"/>
      <c r="J617" s="8"/>
    </row>
    <row r="618" spans="1:10" s="8" customFormat="1" ht="33" x14ac:dyDescent="0.3">
      <c r="A618" s="230"/>
      <c r="B618" s="107" t="s">
        <v>105</v>
      </c>
      <c r="C618" s="108">
        <f>C619+C624</f>
        <v>2221.4</v>
      </c>
      <c r="D618" s="108">
        <f>D619+D624</f>
        <v>2221.3994000000002</v>
      </c>
      <c r="E618" s="109">
        <f>IFERROR(D618/C618*100,0)</f>
        <v>99.999972990006313</v>
      </c>
      <c r="F618" s="110"/>
      <c r="G618" s="182"/>
      <c r="H618" s="16"/>
    </row>
    <row r="619" spans="1:10" s="29" customFormat="1" ht="112.5" customHeight="1" x14ac:dyDescent="0.3">
      <c r="A619" s="230">
        <v>100</v>
      </c>
      <c r="B619" s="107" t="s">
        <v>103</v>
      </c>
      <c r="C619" s="108">
        <f>SUM(C620:C623)</f>
        <v>1141.4000000000001</v>
      </c>
      <c r="D619" s="108">
        <f>SUM(D620:D623)</f>
        <v>1141.3994</v>
      </c>
      <c r="E619" s="108">
        <f>IFERROR(D619/C619*100,0)</f>
        <v>99.999947432977038</v>
      </c>
      <c r="F619" s="110" t="s">
        <v>288</v>
      </c>
      <c r="G619" s="30"/>
      <c r="H619" s="28"/>
    </row>
    <row r="620" spans="1:10" s="8" customFormat="1" x14ac:dyDescent="0.3">
      <c r="A620" s="230"/>
      <c r="B620" s="112" t="s">
        <v>8</v>
      </c>
      <c r="C620" s="111">
        <v>0</v>
      </c>
      <c r="D620" s="111">
        <v>0</v>
      </c>
      <c r="E620" s="105">
        <f>IFERROR(D620/C620*100,0)</f>
        <v>0</v>
      </c>
      <c r="F620" s="110"/>
      <c r="G620" s="16"/>
      <c r="H620" s="16"/>
    </row>
    <row r="621" spans="1:10" s="8" customFormat="1" x14ac:dyDescent="0.3">
      <c r="A621" s="230"/>
      <c r="B621" s="110" t="s">
        <v>4</v>
      </c>
      <c r="C621" s="105">
        <v>1141.4000000000001</v>
      </c>
      <c r="D621" s="105">
        <v>1141.3994</v>
      </c>
      <c r="E621" s="106">
        <f>D621/C621*100</f>
        <v>99.999947432977038</v>
      </c>
      <c r="F621" s="183"/>
      <c r="G621" s="24"/>
      <c r="H621" s="16"/>
    </row>
    <row r="622" spans="1:10" s="8" customFormat="1" ht="21" customHeight="1" x14ac:dyDescent="0.3">
      <c r="A622" s="230"/>
      <c r="B622" s="110" t="s">
        <v>5</v>
      </c>
      <c r="C622" s="105">
        <v>0</v>
      </c>
      <c r="D622" s="105">
        <v>0</v>
      </c>
      <c r="E622" s="106">
        <v>0</v>
      </c>
      <c r="F622" s="110"/>
      <c r="G622" s="24"/>
      <c r="H622" s="16"/>
    </row>
    <row r="623" spans="1:10" s="8" customFormat="1" ht="18.75" customHeight="1" x14ac:dyDescent="0.3">
      <c r="A623" s="230"/>
      <c r="B623" s="113" t="s">
        <v>7</v>
      </c>
      <c r="C623" s="111">
        <v>0</v>
      </c>
      <c r="D623" s="111">
        <v>0</v>
      </c>
      <c r="E623" s="105">
        <f t="shared" ref="E623" si="125">IFERROR(D623/C623*100,0)</f>
        <v>0</v>
      </c>
      <c r="F623" s="113"/>
      <c r="G623" s="16"/>
      <c r="H623" s="16"/>
    </row>
    <row r="624" spans="1:10" s="8" customFormat="1" ht="115.5" customHeight="1" x14ac:dyDescent="0.3">
      <c r="A624" s="230">
        <v>101</v>
      </c>
      <c r="B624" s="107" t="s">
        <v>104</v>
      </c>
      <c r="C624" s="108">
        <f>SUM(C625:C628)</f>
        <v>1080</v>
      </c>
      <c r="D624" s="108">
        <f>SUM(D625:D628)</f>
        <v>1080</v>
      </c>
      <c r="E624" s="108">
        <f>IFERROR(D624/C624*100,0)</f>
        <v>100</v>
      </c>
      <c r="F624" s="110" t="s">
        <v>289</v>
      </c>
      <c r="G624" s="24"/>
      <c r="H624" s="16"/>
    </row>
    <row r="625" spans="1:8" s="8" customFormat="1" x14ac:dyDescent="0.3">
      <c r="A625" s="230"/>
      <c r="B625" s="112" t="s">
        <v>8</v>
      </c>
      <c r="C625" s="111">
        <v>0</v>
      </c>
      <c r="D625" s="111">
        <v>0</v>
      </c>
      <c r="E625" s="105">
        <f>IFERROR(D625/C625*100,0)</f>
        <v>0</v>
      </c>
      <c r="F625" s="110"/>
      <c r="G625" s="16"/>
      <c r="H625" s="16"/>
    </row>
    <row r="626" spans="1:8" s="8" customFormat="1" x14ac:dyDescent="0.3">
      <c r="A626" s="230"/>
      <c r="B626" s="110" t="s">
        <v>4</v>
      </c>
      <c r="C626" s="111">
        <v>0</v>
      </c>
      <c r="D626" s="111">
        <v>0</v>
      </c>
      <c r="E626" s="105">
        <f t="shared" ref="E626:E628" si="126">IFERROR(D626/C626*100,0)</f>
        <v>0</v>
      </c>
      <c r="F626" s="110"/>
      <c r="G626" s="24"/>
      <c r="H626" s="16"/>
    </row>
    <row r="627" spans="1:8" s="8" customFormat="1" x14ac:dyDescent="0.3">
      <c r="A627" s="230"/>
      <c r="B627" s="110" t="s">
        <v>5</v>
      </c>
      <c r="C627" s="105">
        <v>1080</v>
      </c>
      <c r="D627" s="105">
        <v>1080</v>
      </c>
      <c r="E627" s="105">
        <f t="shared" si="126"/>
        <v>100</v>
      </c>
      <c r="F627" s="183"/>
      <c r="G627" s="24"/>
      <c r="H627" s="16"/>
    </row>
    <row r="628" spans="1:8" s="8" customFormat="1" ht="18.75" customHeight="1" x14ac:dyDescent="0.3">
      <c r="A628" s="230"/>
      <c r="B628" s="113" t="s">
        <v>7</v>
      </c>
      <c r="C628" s="111">
        <v>0</v>
      </c>
      <c r="D628" s="111">
        <v>0</v>
      </c>
      <c r="E628" s="111">
        <f t="shared" si="126"/>
        <v>0</v>
      </c>
      <c r="F628" s="113"/>
      <c r="G628" s="16"/>
      <c r="H628" s="16"/>
    </row>
    <row r="629" spans="1:8" s="8" customFormat="1" ht="99" x14ac:dyDescent="0.3">
      <c r="A629" s="230"/>
      <c r="B629" s="107" t="s">
        <v>106</v>
      </c>
      <c r="C629" s="108">
        <f>C630+C635</f>
        <v>30924.629999999997</v>
      </c>
      <c r="D629" s="108">
        <f>D630+D635</f>
        <v>4116.8609999999999</v>
      </c>
      <c r="E629" s="109">
        <f>IFERROR(D629/C629*100,0)</f>
        <v>13.312563480953532</v>
      </c>
      <c r="F629" s="110"/>
      <c r="G629" s="16"/>
      <c r="H629" s="16"/>
    </row>
    <row r="630" spans="1:8" s="29" customFormat="1" ht="225.75" customHeight="1" x14ac:dyDescent="0.3">
      <c r="A630" s="230">
        <v>102</v>
      </c>
      <c r="B630" s="107" t="s">
        <v>27</v>
      </c>
      <c r="C630" s="108">
        <f>SUM(C631:C634)</f>
        <v>4126.6000000000004</v>
      </c>
      <c r="D630" s="108">
        <f>SUM(D631:D634)</f>
        <v>4116.8609999999999</v>
      </c>
      <c r="E630" s="108">
        <f>IFERROR(D630/C630*100,0)</f>
        <v>99.763994571802442</v>
      </c>
      <c r="F630" s="114" t="s">
        <v>151</v>
      </c>
      <c r="G630" s="30"/>
      <c r="H630" s="28"/>
    </row>
    <row r="631" spans="1:8" s="8" customFormat="1" x14ac:dyDescent="0.3">
      <c r="A631" s="230"/>
      <c r="B631" s="112" t="s">
        <v>8</v>
      </c>
      <c r="C631" s="111">
        <v>0</v>
      </c>
      <c r="D631" s="111">
        <v>0</v>
      </c>
      <c r="E631" s="105">
        <f>IFERROR(D631/C631*100,0)</f>
        <v>0</v>
      </c>
      <c r="F631" s="110"/>
      <c r="G631" s="16"/>
      <c r="H631" s="16"/>
    </row>
    <row r="632" spans="1:8" x14ac:dyDescent="0.3">
      <c r="B632" s="110" t="s">
        <v>4</v>
      </c>
      <c r="C632" s="105">
        <v>791.3</v>
      </c>
      <c r="D632" s="105">
        <v>791.3</v>
      </c>
      <c r="E632" s="105">
        <f t="shared" ref="E632:E634" si="127">IFERROR(D632/C632*100,0)</f>
        <v>100</v>
      </c>
      <c r="F632" s="110"/>
      <c r="G632" s="13"/>
      <c r="H632" s="13"/>
    </row>
    <row r="633" spans="1:8" x14ac:dyDescent="0.3">
      <c r="B633" s="110" t="s">
        <v>5</v>
      </c>
      <c r="C633" s="105">
        <v>3335.3</v>
      </c>
      <c r="D633" s="105">
        <v>3325.5610000000001</v>
      </c>
      <c r="E633" s="105">
        <f t="shared" si="127"/>
        <v>99.708002278655599</v>
      </c>
      <c r="F633" s="110"/>
      <c r="G633" s="13"/>
      <c r="H633" s="13"/>
    </row>
    <row r="634" spans="1:8" s="8" customFormat="1" ht="18.75" customHeight="1" x14ac:dyDescent="0.3">
      <c r="A634" s="230"/>
      <c r="B634" s="113" t="s">
        <v>7</v>
      </c>
      <c r="C634" s="111">
        <v>0</v>
      </c>
      <c r="D634" s="111">
        <v>0</v>
      </c>
      <c r="E634" s="105">
        <f t="shared" si="127"/>
        <v>0</v>
      </c>
      <c r="F634" s="113"/>
      <c r="G634" s="16"/>
      <c r="H634" s="16"/>
    </row>
    <row r="635" spans="1:8" s="29" customFormat="1" ht="166.5" customHeight="1" x14ac:dyDescent="0.3">
      <c r="A635" s="230">
        <v>103</v>
      </c>
      <c r="B635" s="107" t="s">
        <v>152</v>
      </c>
      <c r="C635" s="108">
        <f>SUM(C636:C639)</f>
        <v>26798.03</v>
      </c>
      <c r="D635" s="108">
        <f>SUM(D636:D639)</f>
        <v>0</v>
      </c>
      <c r="E635" s="108">
        <f>IFERROR(D635/C635*100,0)</f>
        <v>0</v>
      </c>
      <c r="F635" s="114" t="s">
        <v>325</v>
      </c>
      <c r="G635" s="30"/>
      <c r="H635" s="28"/>
    </row>
    <row r="636" spans="1:8" s="8" customFormat="1" x14ac:dyDescent="0.3">
      <c r="A636" s="230"/>
      <c r="B636" s="112" t="s">
        <v>8</v>
      </c>
      <c r="C636" s="111">
        <v>0</v>
      </c>
      <c r="D636" s="111">
        <v>0</v>
      </c>
      <c r="E636" s="105">
        <f>IFERROR(D636/C636*100,0)</f>
        <v>0</v>
      </c>
      <c r="F636" s="110"/>
      <c r="G636" s="16"/>
      <c r="H636" s="16"/>
    </row>
    <row r="637" spans="1:8" x14ac:dyDescent="0.3">
      <c r="B637" s="110" t="s">
        <v>4</v>
      </c>
      <c r="C637" s="105">
        <v>14994.86</v>
      </c>
      <c r="D637" s="105">
        <v>0</v>
      </c>
      <c r="E637" s="105">
        <f t="shared" ref="E637:E639" si="128">IFERROR(D637/C637*100,0)</f>
        <v>0</v>
      </c>
      <c r="F637" s="110"/>
      <c r="G637" s="13"/>
      <c r="H637" s="13"/>
    </row>
    <row r="638" spans="1:8" x14ac:dyDescent="0.3">
      <c r="B638" s="110" t="s">
        <v>5</v>
      </c>
      <c r="C638" s="105">
        <v>11803.17</v>
      </c>
      <c r="D638" s="105">
        <v>0</v>
      </c>
      <c r="E638" s="105">
        <f t="shared" si="128"/>
        <v>0</v>
      </c>
      <c r="F638" s="110"/>
      <c r="G638" s="13"/>
      <c r="H638" s="13"/>
    </row>
    <row r="639" spans="1:8" s="8" customFormat="1" ht="18.75" customHeight="1" x14ac:dyDescent="0.3">
      <c r="A639" s="230"/>
      <c r="B639" s="113" t="s">
        <v>7</v>
      </c>
      <c r="C639" s="111">
        <v>0</v>
      </c>
      <c r="D639" s="111">
        <v>0</v>
      </c>
      <c r="E639" s="111">
        <f t="shared" si="128"/>
        <v>0</v>
      </c>
      <c r="F639" s="113"/>
      <c r="G639" s="16"/>
      <c r="H639" s="16"/>
    </row>
    <row r="640" spans="1:8" s="8" customFormat="1" ht="21.75" customHeight="1" x14ac:dyDescent="0.3">
      <c r="A640" s="230"/>
      <c r="B640" s="115" t="s">
        <v>6</v>
      </c>
      <c r="C640" s="116">
        <f>SUM(C641:C644)</f>
        <v>33146.03</v>
      </c>
      <c r="D640" s="116">
        <f>SUM(D641:D644)</f>
        <v>6338.2603999999992</v>
      </c>
      <c r="E640" s="116">
        <f>IFERROR(D640/C640*100,0)</f>
        <v>19.122230927806434</v>
      </c>
      <c r="F640" s="117"/>
      <c r="G640" s="16"/>
      <c r="H640" s="16"/>
    </row>
    <row r="641" spans="1:8" s="8" customFormat="1" x14ac:dyDescent="0.3">
      <c r="A641" s="230"/>
      <c r="B641" s="112" t="s">
        <v>8</v>
      </c>
      <c r="C641" s="105">
        <f>C620+C625+C631+C636</f>
        <v>0</v>
      </c>
      <c r="D641" s="105">
        <f>D620+D625+D631+D636</f>
        <v>0</v>
      </c>
      <c r="E641" s="111">
        <f>IFERROR(D641/C641*100,0)</f>
        <v>0</v>
      </c>
      <c r="F641" s="110"/>
      <c r="G641" s="16"/>
      <c r="H641" s="16"/>
    </row>
    <row r="642" spans="1:8" s="8" customFormat="1" x14ac:dyDescent="0.3">
      <c r="A642" s="230"/>
      <c r="B642" s="110" t="s">
        <v>4</v>
      </c>
      <c r="C642" s="105">
        <f t="shared" ref="C642:D644" si="129">C621+C626+C632+C637</f>
        <v>16927.560000000001</v>
      </c>
      <c r="D642" s="105">
        <f t="shared" si="129"/>
        <v>1932.6994</v>
      </c>
      <c r="E642" s="111">
        <f t="shared" ref="E642:E644" si="130">IFERROR(D642/C642*100,0)</f>
        <v>11.41747186245389</v>
      </c>
      <c r="F642" s="118"/>
      <c r="G642" s="16"/>
      <c r="H642" s="16"/>
    </row>
    <row r="643" spans="1:8" s="8" customFormat="1" x14ac:dyDescent="0.3">
      <c r="A643" s="230"/>
      <c r="B643" s="110" t="s">
        <v>5</v>
      </c>
      <c r="C643" s="105">
        <f t="shared" si="129"/>
        <v>16218.470000000001</v>
      </c>
      <c r="D643" s="105">
        <f t="shared" si="129"/>
        <v>4405.5609999999997</v>
      </c>
      <c r="E643" s="111">
        <f t="shared" si="130"/>
        <v>27.163850844130177</v>
      </c>
      <c r="F643" s="119"/>
      <c r="G643" s="180">
        <f>(D641+D642+D644)/(C644+C642+C641)*100</f>
        <v>11.41747186245389</v>
      </c>
      <c r="H643" s="16"/>
    </row>
    <row r="644" spans="1:8" s="8" customFormat="1" ht="18.75" customHeight="1" x14ac:dyDescent="0.3">
      <c r="A644" s="230"/>
      <c r="B644" s="113" t="s">
        <v>7</v>
      </c>
      <c r="C644" s="105">
        <f t="shared" si="129"/>
        <v>0</v>
      </c>
      <c r="D644" s="105">
        <f t="shared" si="129"/>
        <v>0</v>
      </c>
      <c r="E644" s="111">
        <f t="shared" si="130"/>
        <v>0</v>
      </c>
      <c r="F644" s="113"/>
      <c r="G644" s="180">
        <f>(C641+C642+C644)/C640*100</f>
        <v>51.069645444718425</v>
      </c>
      <c r="H644" s="16"/>
    </row>
    <row r="645" spans="1:8" x14ac:dyDescent="0.3">
      <c r="B645" s="248" t="s">
        <v>317</v>
      </c>
      <c r="C645" s="248"/>
      <c r="D645" s="248"/>
      <c r="E645" s="248"/>
      <c r="F645" s="248"/>
      <c r="G645" s="13"/>
      <c r="H645" s="13"/>
    </row>
    <row r="646" spans="1:8" s="8" customFormat="1" ht="76.5" customHeight="1" x14ac:dyDescent="0.3">
      <c r="A646" s="230"/>
      <c r="B646" s="121" t="s">
        <v>51</v>
      </c>
      <c r="C646" s="125">
        <f>C647+C652+C657+C662</f>
        <v>9594.9600000000009</v>
      </c>
      <c r="D646" s="125">
        <f>D647+D652+D657+D662</f>
        <v>8633.2100000000009</v>
      </c>
      <c r="E646" s="109">
        <f>IFERROR(D646/C646*100,0)</f>
        <v>89.976508500295992</v>
      </c>
      <c r="F646" s="22"/>
      <c r="G646" s="69"/>
      <c r="H646" s="16"/>
    </row>
    <row r="647" spans="1:8" s="29" customFormat="1" ht="330" x14ac:dyDescent="0.3">
      <c r="A647" s="230">
        <v>104</v>
      </c>
      <c r="B647" s="122" t="s">
        <v>154</v>
      </c>
      <c r="C647" s="108">
        <f>SUM(C648:C651)</f>
        <v>493.1</v>
      </c>
      <c r="D647" s="108">
        <f>SUM(D648:D651)</f>
        <v>492.84</v>
      </c>
      <c r="E647" s="108">
        <f>IFERROR(D647/C647*100,0)</f>
        <v>99.947272358547963</v>
      </c>
      <c r="F647" s="120" t="s">
        <v>153</v>
      </c>
      <c r="G647" s="70"/>
      <c r="H647" s="28"/>
    </row>
    <row r="648" spans="1:8" s="8" customFormat="1" ht="20.25" customHeight="1" x14ac:dyDescent="0.3">
      <c r="A648" s="234"/>
      <c r="B648" s="123" t="s">
        <v>8</v>
      </c>
      <c r="C648" s="126">
        <v>0</v>
      </c>
      <c r="D648" s="126">
        <v>0</v>
      </c>
      <c r="E648" s="105">
        <f t="shared" ref="E648:E651" si="131">IFERROR(D648/C648*100,0)</f>
        <v>0</v>
      </c>
      <c r="F648" s="68"/>
      <c r="G648" s="16"/>
      <c r="H648" s="16"/>
    </row>
    <row r="649" spans="1:8" s="41" customFormat="1" ht="21" customHeight="1" x14ac:dyDescent="0.25">
      <c r="A649" s="230"/>
      <c r="B649" s="124" t="s">
        <v>4</v>
      </c>
      <c r="C649" s="126">
        <v>0</v>
      </c>
      <c r="D649" s="126">
        <v>0</v>
      </c>
      <c r="E649" s="105">
        <f t="shared" si="131"/>
        <v>0</v>
      </c>
      <c r="F649" s="22"/>
      <c r="G649" s="40"/>
      <c r="H649" s="40"/>
    </row>
    <row r="650" spans="1:8" s="8" customFormat="1" x14ac:dyDescent="0.3">
      <c r="A650" s="230"/>
      <c r="B650" s="124" t="s">
        <v>5</v>
      </c>
      <c r="C650" s="105">
        <v>493.1</v>
      </c>
      <c r="D650" s="105">
        <v>492.84</v>
      </c>
      <c r="E650" s="105">
        <f t="shared" si="131"/>
        <v>99.947272358547963</v>
      </c>
      <c r="F650" s="22"/>
      <c r="G650" s="16"/>
      <c r="H650" s="16"/>
    </row>
    <row r="651" spans="1:8" s="8" customFormat="1" ht="18.75" customHeight="1" x14ac:dyDescent="0.3">
      <c r="A651" s="230"/>
      <c r="B651" s="113" t="s">
        <v>7</v>
      </c>
      <c r="C651" s="126">
        <v>0</v>
      </c>
      <c r="D651" s="126">
        <v>0</v>
      </c>
      <c r="E651" s="105">
        <f t="shared" si="131"/>
        <v>0</v>
      </c>
      <c r="F651" s="11"/>
      <c r="G651" s="16"/>
      <c r="H651" s="16"/>
    </row>
    <row r="652" spans="1:8" s="29" customFormat="1" ht="82.5" x14ac:dyDescent="0.3">
      <c r="A652" s="230">
        <v>105</v>
      </c>
      <c r="B652" s="122" t="s">
        <v>52</v>
      </c>
      <c r="C652" s="108">
        <f>SUM(C653:C656)</f>
        <v>6130.1</v>
      </c>
      <c r="D652" s="108">
        <f>SUM(D653:D656)</f>
        <v>5608.18</v>
      </c>
      <c r="E652" s="108">
        <f>IFERROR(D652/C652*100,0)</f>
        <v>91.485946395654224</v>
      </c>
      <c r="F652" s="119" t="s">
        <v>112</v>
      </c>
      <c r="G652" s="70"/>
      <c r="H652" s="28"/>
    </row>
    <row r="653" spans="1:8" s="8" customFormat="1" ht="20.25" customHeight="1" x14ac:dyDescent="0.3">
      <c r="A653" s="234"/>
      <c r="B653" s="123" t="s">
        <v>8</v>
      </c>
      <c r="C653" s="126">
        <v>0</v>
      </c>
      <c r="D653" s="126">
        <v>0</v>
      </c>
      <c r="E653" s="105">
        <f t="shared" ref="E653:E656" si="132">IFERROR(D653/C653*100,0)</f>
        <v>0</v>
      </c>
      <c r="F653" s="127"/>
      <c r="G653" s="16"/>
      <c r="H653" s="16"/>
    </row>
    <row r="654" spans="1:8" s="41" customFormat="1" ht="21" customHeight="1" x14ac:dyDescent="0.25">
      <c r="A654" s="230"/>
      <c r="B654" s="124" t="s">
        <v>4</v>
      </c>
      <c r="C654" s="126">
        <v>0</v>
      </c>
      <c r="D654" s="126">
        <v>0</v>
      </c>
      <c r="E654" s="105">
        <f t="shared" si="132"/>
        <v>0</v>
      </c>
      <c r="F654" s="119"/>
      <c r="G654" s="40"/>
      <c r="H654" s="40"/>
    </row>
    <row r="655" spans="1:8" s="8" customFormat="1" x14ac:dyDescent="0.3">
      <c r="A655" s="230"/>
      <c r="B655" s="124" t="s">
        <v>5</v>
      </c>
      <c r="C655" s="105">
        <v>6130.1</v>
      </c>
      <c r="D655" s="105">
        <v>5608.18</v>
      </c>
      <c r="E655" s="105">
        <f t="shared" si="132"/>
        <v>91.485946395654224</v>
      </c>
      <c r="F655" s="119"/>
      <c r="G655" s="16"/>
      <c r="H655" s="16"/>
    </row>
    <row r="656" spans="1:8" s="8" customFormat="1" ht="18.75" customHeight="1" x14ac:dyDescent="0.3">
      <c r="A656" s="230"/>
      <c r="B656" s="113" t="s">
        <v>7</v>
      </c>
      <c r="C656" s="126">
        <v>0</v>
      </c>
      <c r="D656" s="126">
        <v>0</v>
      </c>
      <c r="E656" s="105">
        <f t="shared" si="132"/>
        <v>0</v>
      </c>
      <c r="F656" s="113"/>
      <c r="G656" s="16"/>
      <c r="H656" s="16"/>
    </row>
    <row r="657" spans="1:8" s="29" customFormat="1" ht="99" x14ac:dyDescent="0.3">
      <c r="A657" s="230">
        <v>106</v>
      </c>
      <c r="B657" s="122" t="s">
        <v>110</v>
      </c>
      <c r="C657" s="108">
        <f>SUM(C658:C661)</f>
        <v>860.1</v>
      </c>
      <c r="D657" s="108">
        <f>SUM(D658:D661)</f>
        <v>860.04</v>
      </c>
      <c r="E657" s="108">
        <f>IFERROR(D657/C657*100,0)</f>
        <v>99.993024066968957</v>
      </c>
      <c r="F657" s="22"/>
      <c r="G657" s="70"/>
      <c r="H657" s="28"/>
    </row>
    <row r="658" spans="1:8" s="8" customFormat="1" ht="20.25" customHeight="1" x14ac:dyDescent="0.3">
      <c r="A658" s="234"/>
      <c r="B658" s="123" t="s">
        <v>8</v>
      </c>
      <c r="C658" s="126">
        <v>0</v>
      </c>
      <c r="D658" s="126">
        <v>0</v>
      </c>
      <c r="E658" s="105">
        <f t="shared" ref="E658:E661" si="133">IFERROR(D658/C658*100,0)</f>
        <v>0</v>
      </c>
      <c r="F658" s="68"/>
      <c r="G658" s="16"/>
      <c r="H658" s="16"/>
    </row>
    <row r="659" spans="1:8" s="41" customFormat="1" ht="21" customHeight="1" x14ac:dyDescent="0.25">
      <c r="A659" s="230"/>
      <c r="B659" s="124" t="s">
        <v>4</v>
      </c>
      <c r="C659" s="126">
        <v>0</v>
      </c>
      <c r="D659" s="126">
        <v>0</v>
      </c>
      <c r="E659" s="105">
        <f t="shared" si="133"/>
        <v>0</v>
      </c>
      <c r="F659" s="22"/>
      <c r="G659" s="40"/>
      <c r="H659" s="40"/>
    </row>
    <row r="660" spans="1:8" s="8" customFormat="1" x14ac:dyDescent="0.3">
      <c r="A660" s="230"/>
      <c r="B660" s="124" t="s">
        <v>5</v>
      </c>
      <c r="C660" s="105">
        <v>860.1</v>
      </c>
      <c r="D660" s="105">
        <v>860.04</v>
      </c>
      <c r="E660" s="105">
        <f t="shared" si="133"/>
        <v>99.993024066968957</v>
      </c>
      <c r="F660" s="22"/>
      <c r="G660" s="16"/>
      <c r="H660" s="16"/>
    </row>
    <row r="661" spans="1:8" s="8" customFormat="1" ht="18.75" customHeight="1" x14ac:dyDescent="0.3">
      <c r="A661" s="230"/>
      <c r="B661" s="113" t="s">
        <v>7</v>
      </c>
      <c r="C661" s="126">
        <v>0</v>
      </c>
      <c r="D661" s="126">
        <v>0</v>
      </c>
      <c r="E661" s="105">
        <f t="shared" si="133"/>
        <v>0</v>
      </c>
      <c r="F661" s="113"/>
      <c r="G661" s="16"/>
      <c r="H661" s="16"/>
    </row>
    <row r="662" spans="1:8" s="29" customFormat="1" ht="132" x14ac:dyDescent="0.3">
      <c r="A662" s="230">
        <v>107</v>
      </c>
      <c r="B662" s="122" t="s">
        <v>111</v>
      </c>
      <c r="C662" s="108">
        <f>SUM(C663:C666)</f>
        <v>2111.66</v>
      </c>
      <c r="D662" s="108">
        <f>SUM(D663:D666)</f>
        <v>1672.15</v>
      </c>
      <c r="E662" s="108">
        <f>IFERROR(D662/C662*100,0)</f>
        <v>79.186516768798015</v>
      </c>
      <c r="F662" s="119" t="s">
        <v>155</v>
      </c>
      <c r="G662" s="70"/>
      <c r="H662" s="28"/>
    </row>
    <row r="663" spans="1:8" s="8" customFormat="1" ht="20.25" customHeight="1" x14ac:dyDescent="0.3">
      <c r="A663" s="234"/>
      <c r="B663" s="123" t="s">
        <v>8</v>
      </c>
      <c r="C663" s="126">
        <v>0</v>
      </c>
      <c r="D663" s="126">
        <v>0</v>
      </c>
      <c r="E663" s="105">
        <f t="shared" ref="E663:E666" si="134">IFERROR(D663/C663*100,0)</f>
        <v>0</v>
      </c>
      <c r="F663" s="127"/>
      <c r="G663" s="16"/>
      <c r="H663" s="16"/>
    </row>
    <row r="664" spans="1:8" s="41" customFormat="1" ht="21" customHeight="1" x14ac:dyDescent="0.25">
      <c r="A664" s="230"/>
      <c r="B664" s="124" t="s">
        <v>4</v>
      </c>
      <c r="C664" s="126">
        <v>0</v>
      </c>
      <c r="D664" s="126">
        <v>0</v>
      </c>
      <c r="E664" s="105">
        <f t="shared" si="134"/>
        <v>0</v>
      </c>
      <c r="F664" s="119"/>
      <c r="G664" s="40"/>
      <c r="H664" s="40"/>
    </row>
    <row r="665" spans="1:8" s="8" customFormat="1" x14ac:dyDescent="0.3">
      <c r="A665" s="230"/>
      <c r="B665" s="124" t="s">
        <v>5</v>
      </c>
      <c r="C665" s="105">
        <v>2111.66</v>
      </c>
      <c r="D665" s="105">
        <v>1672.15</v>
      </c>
      <c r="E665" s="105">
        <f t="shared" si="134"/>
        <v>79.186516768798015</v>
      </c>
      <c r="F665" s="119"/>
      <c r="G665" s="16"/>
      <c r="H665" s="16"/>
    </row>
    <row r="666" spans="1:8" s="8" customFormat="1" ht="18.75" customHeight="1" x14ac:dyDescent="0.3">
      <c r="A666" s="230"/>
      <c r="B666" s="113" t="s">
        <v>7</v>
      </c>
      <c r="C666" s="126">
        <v>0</v>
      </c>
      <c r="D666" s="126">
        <v>0</v>
      </c>
      <c r="E666" s="105">
        <f t="shared" si="134"/>
        <v>0</v>
      </c>
      <c r="F666" s="113"/>
      <c r="G666" s="16"/>
      <c r="H666" s="16"/>
    </row>
    <row r="667" spans="1:8" s="8" customFormat="1" ht="53.25" customHeight="1" x14ac:dyDescent="0.3">
      <c r="A667" s="230"/>
      <c r="B667" s="122" t="s">
        <v>53</v>
      </c>
      <c r="C667" s="108">
        <f>C668+C673+C678</f>
        <v>60299.6</v>
      </c>
      <c r="D667" s="108">
        <f t="shared" ref="D667:E667" si="135">D668+D673+D678</f>
        <v>271.08000000000004</v>
      </c>
      <c r="E667" s="108">
        <f t="shared" si="135"/>
        <v>172.32547925118195</v>
      </c>
      <c r="F667" s="119"/>
      <c r="G667" s="69"/>
      <c r="H667" s="16"/>
    </row>
    <row r="668" spans="1:8" s="29" customFormat="1" ht="63" customHeight="1" x14ac:dyDescent="0.3">
      <c r="A668" s="230">
        <v>108</v>
      </c>
      <c r="B668" s="128" t="s">
        <v>54</v>
      </c>
      <c r="C668" s="108">
        <f>SUM(C669:C672)</f>
        <v>196.7</v>
      </c>
      <c r="D668" s="108">
        <f>SUM(D669:D672)</f>
        <v>196.61</v>
      </c>
      <c r="E668" s="108">
        <f>IFERROR(D668/C668*100,0)</f>
        <v>99.954245043213035</v>
      </c>
      <c r="F668" s="120" t="s">
        <v>156</v>
      </c>
      <c r="G668" s="70"/>
      <c r="H668" s="28"/>
    </row>
    <row r="669" spans="1:8" s="8" customFormat="1" ht="20.25" customHeight="1" x14ac:dyDescent="0.3">
      <c r="A669" s="234"/>
      <c r="B669" s="123" t="s">
        <v>8</v>
      </c>
      <c r="C669" s="126">
        <v>0</v>
      </c>
      <c r="D669" s="126">
        <v>0</v>
      </c>
      <c r="E669" s="105">
        <f t="shared" ref="E669:E672" si="136">IFERROR(D669/C669*100,0)</f>
        <v>0</v>
      </c>
      <c r="F669" s="127"/>
      <c r="G669" s="16"/>
      <c r="H669" s="16"/>
    </row>
    <row r="670" spans="1:8" s="41" customFormat="1" ht="21" customHeight="1" x14ac:dyDescent="0.25">
      <c r="A670" s="230"/>
      <c r="B670" s="124" t="s">
        <v>4</v>
      </c>
      <c r="C670" s="126">
        <v>0</v>
      </c>
      <c r="D670" s="126">
        <v>0</v>
      </c>
      <c r="E670" s="105">
        <f t="shared" si="136"/>
        <v>0</v>
      </c>
      <c r="F670" s="119"/>
      <c r="G670" s="40"/>
      <c r="H670" s="40"/>
    </row>
    <row r="671" spans="1:8" s="8" customFormat="1" x14ac:dyDescent="0.3">
      <c r="A671" s="230"/>
      <c r="B671" s="124" t="s">
        <v>5</v>
      </c>
      <c r="C671" s="105">
        <v>196.7</v>
      </c>
      <c r="D671" s="105">
        <v>196.61</v>
      </c>
      <c r="E671" s="105">
        <f t="shared" si="136"/>
        <v>99.954245043213035</v>
      </c>
      <c r="F671" s="119"/>
      <c r="G671" s="16"/>
      <c r="H671" s="16"/>
    </row>
    <row r="672" spans="1:8" s="8" customFormat="1" ht="18.75" customHeight="1" x14ac:dyDescent="0.3">
      <c r="A672" s="230"/>
      <c r="B672" s="113" t="s">
        <v>7</v>
      </c>
      <c r="C672" s="126">
        <v>0</v>
      </c>
      <c r="D672" s="126">
        <v>0</v>
      </c>
      <c r="E672" s="105">
        <f t="shared" si="136"/>
        <v>0</v>
      </c>
      <c r="F672" s="113"/>
      <c r="G672" s="16"/>
      <c r="H672" s="16"/>
    </row>
    <row r="673" spans="1:8" s="29" customFormat="1" ht="54" customHeight="1" x14ac:dyDescent="0.3">
      <c r="A673" s="230">
        <v>109</v>
      </c>
      <c r="B673" s="121" t="s">
        <v>23</v>
      </c>
      <c r="C673" s="108">
        <f>SUM(C674:C677)</f>
        <v>102.9</v>
      </c>
      <c r="D673" s="108">
        <f>SUM(D674:D677)</f>
        <v>74.47</v>
      </c>
      <c r="E673" s="108">
        <f>IFERROR(D673/C673*100,0)</f>
        <v>72.371234207968897</v>
      </c>
      <c r="F673" s="120" t="s">
        <v>157</v>
      </c>
      <c r="G673" s="70"/>
      <c r="H673" s="30"/>
    </row>
    <row r="674" spans="1:8" s="8" customFormat="1" ht="20.25" customHeight="1" x14ac:dyDescent="0.3">
      <c r="A674" s="234"/>
      <c r="B674" s="123" t="s">
        <v>8</v>
      </c>
      <c r="C674" s="126">
        <v>0</v>
      </c>
      <c r="D674" s="126">
        <v>0</v>
      </c>
      <c r="E674" s="105">
        <f t="shared" ref="E674:E677" si="137">IFERROR(D674/C674*100,0)</f>
        <v>0</v>
      </c>
      <c r="F674" s="127"/>
      <c r="G674" s="16"/>
      <c r="H674" s="16"/>
    </row>
    <row r="675" spans="1:8" s="41" customFormat="1" ht="21" customHeight="1" x14ac:dyDescent="0.25">
      <c r="A675" s="230"/>
      <c r="B675" s="124" t="s">
        <v>4</v>
      </c>
      <c r="C675" s="126">
        <v>0</v>
      </c>
      <c r="D675" s="126">
        <v>0</v>
      </c>
      <c r="E675" s="105">
        <f t="shared" si="137"/>
        <v>0</v>
      </c>
      <c r="F675" s="119"/>
      <c r="G675" s="40"/>
      <c r="H675" s="40"/>
    </row>
    <row r="676" spans="1:8" s="8" customFormat="1" x14ac:dyDescent="0.3">
      <c r="A676" s="230"/>
      <c r="B676" s="124" t="s">
        <v>5</v>
      </c>
      <c r="C676" s="105">
        <v>102.9</v>
      </c>
      <c r="D676" s="105">
        <v>74.47</v>
      </c>
      <c r="E676" s="105">
        <f t="shared" si="137"/>
        <v>72.371234207968897</v>
      </c>
      <c r="F676" s="119"/>
      <c r="G676" s="16"/>
      <c r="H676" s="16"/>
    </row>
    <row r="677" spans="1:8" s="8" customFormat="1" ht="18.75" customHeight="1" x14ac:dyDescent="0.3">
      <c r="A677" s="230"/>
      <c r="B677" s="113" t="s">
        <v>7</v>
      </c>
      <c r="C677" s="126">
        <v>0</v>
      </c>
      <c r="D677" s="126">
        <v>0</v>
      </c>
      <c r="E677" s="105">
        <f t="shared" si="137"/>
        <v>0</v>
      </c>
      <c r="F677" s="113"/>
      <c r="G677" s="16"/>
      <c r="H677" s="16"/>
    </row>
    <row r="678" spans="1:8" s="29" customFormat="1" ht="183" customHeight="1" x14ac:dyDescent="0.3">
      <c r="A678" s="230">
        <v>110</v>
      </c>
      <c r="B678" s="121" t="s">
        <v>158</v>
      </c>
      <c r="C678" s="108">
        <f>SUM(C679:C682)</f>
        <v>60000</v>
      </c>
      <c r="D678" s="108">
        <f>SUM(D679:D682)</f>
        <v>0</v>
      </c>
      <c r="E678" s="108">
        <f>IFERROR(D678/C678*100,0)</f>
        <v>0</v>
      </c>
      <c r="F678" s="120" t="s">
        <v>322</v>
      </c>
      <c r="G678" s="70"/>
      <c r="H678" s="30"/>
    </row>
    <row r="679" spans="1:8" s="8" customFormat="1" ht="20.25" customHeight="1" x14ac:dyDescent="0.3">
      <c r="A679" s="234"/>
      <c r="B679" s="123" t="s">
        <v>8</v>
      </c>
      <c r="C679" s="126">
        <v>0</v>
      </c>
      <c r="D679" s="126">
        <v>0</v>
      </c>
      <c r="E679" s="105">
        <f t="shared" ref="E679:E682" si="138">IFERROR(D679/C679*100,0)</f>
        <v>0</v>
      </c>
      <c r="F679" s="127"/>
      <c r="G679" s="16"/>
      <c r="H679" s="16"/>
    </row>
    <row r="680" spans="1:8" s="41" customFormat="1" ht="21" customHeight="1" x14ac:dyDescent="0.25">
      <c r="A680" s="230"/>
      <c r="B680" s="124" t="s">
        <v>4</v>
      </c>
      <c r="C680" s="126">
        <v>0</v>
      </c>
      <c r="D680" s="126">
        <v>0</v>
      </c>
      <c r="E680" s="105">
        <f t="shared" si="138"/>
        <v>0</v>
      </c>
      <c r="F680" s="119"/>
      <c r="G680" s="40"/>
      <c r="H680" s="40"/>
    </row>
    <row r="681" spans="1:8" s="8" customFormat="1" x14ac:dyDescent="0.3">
      <c r="A681" s="230"/>
      <c r="B681" s="124" t="s">
        <v>5</v>
      </c>
      <c r="C681" s="105">
        <v>0</v>
      </c>
      <c r="D681" s="105">
        <v>0</v>
      </c>
      <c r="E681" s="105">
        <f t="shared" si="138"/>
        <v>0</v>
      </c>
      <c r="F681" s="119"/>
      <c r="G681" s="16"/>
      <c r="H681" s="16"/>
    </row>
    <row r="682" spans="1:8" s="8" customFormat="1" ht="18.75" customHeight="1" x14ac:dyDescent="0.3">
      <c r="A682" s="230"/>
      <c r="B682" s="113" t="s">
        <v>7</v>
      </c>
      <c r="C682" s="111">
        <v>60000</v>
      </c>
      <c r="D682" s="111">
        <v>0</v>
      </c>
      <c r="E682" s="105">
        <f t="shared" si="138"/>
        <v>0</v>
      </c>
      <c r="F682" s="113"/>
      <c r="G682" s="16"/>
      <c r="H682" s="16"/>
    </row>
    <row r="683" spans="1:8" s="8" customFormat="1" ht="72" customHeight="1" x14ac:dyDescent="0.3">
      <c r="A683" s="230"/>
      <c r="B683" s="122" t="s">
        <v>55</v>
      </c>
      <c r="C683" s="108">
        <f>C684+C689</f>
        <v>38988.25</v>
      </c>
      <c r="D683" s="108">
        <f>D684+D689</f>
        <v>37540.800000000003</v>
      </c>
      <c r="E683" s="108">
        <f>IFERROR(D683/C683*100,0)</f>
        <v>96.287471225305069</v>
      </c>
      <c r="F683" s="119"/>
      <c r="G683" s="69"/>
      <c r="H683" s="16"/>
    </row>
    <row r="684" spans="1:8" s="29" customFormat="1" ht="77.25" customHeight="1" x14ac:dyDescent="0.3">
      <c r="A684" s="230">
        <v>111</v>
      </c>
      <c r="B684" s="122" t="s">
        <v>56</v>
      </c>
      <c r="C684" s="108">
        <f>SUM(C685:C688)</f>
        <v>7580.72</v>
      </c>
      <c r="D684" s="108">
        <f>SUM(D685:D688)</f>
        <v>7318.85</v>
      </c>
      <c r="E684" s="108">
        <f>IFERROR(D684/C684*100,0)</f>
        <v>96.545578784073285</v>
      </c>
      <c r="F684" s="119" t="s">
        <v>159</v>
      </c>
      <c r="G684" s="70"/>
      <c r="H684" s="28"/>
    </row>
    <row r="685" spans="1:8" s="8" customFormat="1" ht="20.25" customHeight="1" x14ac:dyDescent="0.3">
      <c r="A685" s="234"/>
      <c r="B685" s="123" t="s">
        <v>8</v>
      </c>
      <c r="C685" s="126">
        <v>0</v>
      </c>
      <c r="D685" s="126">
        <v>0</v>
      </c>
      <c r="E685" s="105">
        <f t="shared" ref="E685:E688" si="139">IFERROR(D685/C685*100,0)</f>
        <v>0</v>
      </c>
      <c r="F685" s="127"/>
      <c r="G685" s="16"/>
      <c r="H685" s="16"/>
    </row>
    <row r="686" spans="1:8" s="41" customFormat="1" ht="21" customHeight="1" x14ac:dyDescent="0.25">
      <c r="A686" s="230"/>
      <c r="B686" s="124" t="s">
        <v>4</v>
      </c>
      <c r="C686" s="126">
        <v>0</v>
      </c>
      <c r="D686" s="126">
        <v>0</v>
      </c>
      <c r="E686" s="105">
        <f t="shared" si="139"/>
        <v>0</v>
      </c>
      <c r="F686" s="119"/>
      <c r="G686" s="40"/>
      <c r="H686" s="40"/>
    </row>
    <row r="687" spans="1:8" s="8" customFormat="1" x14ac:dyDescent="0.3">
      <c r="A687" s="230"/>
      <c r="B687" s="124" t="s">
        <v>5</v>
      </c>
      <c r="C687" s="105">
        <v>7580.72</v>
      </c>
      <c r="D687" s="105">
        <v>7318.85</v>
      </c>
      <c r="E687" s="105">
        <f t="shared" si="139"/>
        <v>96.545578784073285</v>
      </c>
      <c r="F687" s="119"/>
      <c r="G687" s="16"/>
      <c r="H687" s="16"/>
    </row>
    <row r="688" spans="1:8" s="8" customFormat="1" ht="18.75" customHeight="1" x14ac:dyDescent="0.3">
      <c r="A688" s="230"/>
      <c r="B688" s="113" t="s">
        <v>7</v>
      </c>
      <c r="C688" s="126">
        <v>0</v>
      </c>
      <c r="D688" s="126">
        <v>0</v>
      </c>
      <c r="E688" s="105">
        <f t="shared" si="139"/>
        <v>0</v>
      </c>
      <c r="F688" s="113"/>
      <c r="G688" s="16"/>
      <c r="H688" s="16"/>
    </row>
    <row r="689" spans="1:10" ht="75.75" customHeight="1" x14ac:dyDescent="0.3">
      <c r="A689" s="100">
        <v>112</v>
      </c>
      <c r="B689" s="122" t="s">
        <v>57</v>
      </c>
      <c r="C689" s="108">
        <f>SUM(C690:C693)</f>
        <v>31407.53</v>
      </c>
      <c r="D689" s="108">
        <f>SUM(D690:D693)</f>
        <v>30221.95</v>
      </c>
      <c r="E689" s="108">
        <f>IFERROR(D689/C689*100,0)</f>
        <v>96.225172753158247</v>
      </c>
      <c r="F689" s="119" t="s">
        <v>160</v>
      </c>
      <c r="G689" s="69"/>
      <c r="H689" s="13"/>
    </row>
    <row r="690" spans="1:10" s="8" customFormat="1" ht="20.25" customHeight="1" x14ac:dyDescent="0.3">
      <c r="A690" s="234"/>
      <c r="B690" s="123" t="s">
        <v>8</v>
      </c>
      <c r="C690" s="126">
        <v>0</v>
      </c>
      <c r="D690" s="126">
        <v>0</v>
      </c>
      <c r="E690" s="105">
        <f t="shared" ref="E690:E698" si="140">IFERROR(D690/C690*100,0)</f>
        <v>0</v>
      </c>
      <c r="F690" s="127"/>
      <c r="G690" s="16"/>
      <c r="H690" s="16"/>
    </row>
    <row r="691" spans="1:10" s="41" customFormat="1" ht="21" customHeight="1" x14ac:dyDescent="0.25">
      <c r="A691" s="230"/>
      <c r="B691" s="124" t="s">
        <v>4</v>
      </c>
      <c r="C691" s="126">
        <v>0</v>
      </c>
      <c r="D691" s="126">
        <v>0</v>
      </c>
      <c r="E691" s="105">
        <f t="shared" si="140"/>
        <v>0</v>
      </c>
      <c r="F691" s="119"/>
      <c r="G691" s="40"/>
      <c r="H691" s="40"/>
    </row>
    <row r="692" spans="1:10" s="8" customFormat="1" x14ac:dyDescent="0.3">
      <c r="A692" s="230"/>
      <c r="B692" s="124" t="s">
        <v>5</v>
      </c>
      <c r="C692" s="105">
        <v>31407.53</v>
      </c>
      <c r="D692" s="105">
        <v>30221.95</v>
      </c>
      <c r="E692" s="105">
        <f t="shared" si="140"/>
        <v>96.225172753158247</v>
      </c>
      <c r="F692" s="119"/>
      <c r="G692" s="16"/>
      <c r="H692" s="16"/>
    </row>
    <row r="693" spans="1:10" s="8" customFormat="1" ht="18.75" customHeight="1" x14ac:dyDescent="0.3">
      <c r="A693" s="230"/>
      <c r="B693" s="113" t="s">
        <v>7</v>
      </c>
      <c r="C693" s="126">
        <v>0</v>
      </c>
      <c r="D693" s="126">
        <v>0</v>
      </c>
      <c r="E693" s="111">
        <f t="shared" si="140"/>
        <v>0</v>
      </c>
      <c r="F693" s="113"/>
      <c r="G693" s="16"/>
      <c r="H693" s="16"/>
    </row>
    <row r="694" spans="1:10" s="8" customFormat="1" ht="21.75" customHeight="1" x14ac:dyDescent="0.3">
      <c r="A694" s="230"/>
      <c r="B694" s="129" t="s">
        <v>6</v>
      </c>
      <c r="C694" s="116">
        <f>SUM(C695:C698)</f>
        <v>108882.81</v>
      </c>
      <c r="D694" s="116">
        <f>SUM(D695:D698)</f>
        <v>46445.090000000004</v>
      </c>
      <c r="E694" s="116">
        <f>IFERROR(D694/C694*100,0)</f>
        <v>42.656035420099833</v>
      </c>
      <c r="F694" s="130"/>
      <c r="G694" s="69"/>
      <c r="H694" s="16"/>
    </row>
    <row r="695" spans="1:10" s="78" customFormat="1" ht="21.75" customHeight="1" x14ac:dyDescent="0.3">
      <c r="A695" s="234"/>
      <c r="B695" s="123" t="s">
        <v>8</v>
      </c>
      <c r="C695" s="126">
        <f>C648+C653+C658+C663+C669+C674+C679+C685+C690</f>
        <v>0</v>
      </c>
      <c r="D695" s="126">
        <f>D648+D653+D658+D663+D669+D674+D679+D685+D690</f>
        <v>0</v>
      </c>
      <c r="E695" s="111">
        <f t="shared" si="140"/>
        <v>0</v>
      </c>
      <c r="F695" s="119"/>
      <c r="G695" s="69"/>
      <c r="H695" s="16"/>
      <c r="I695" s="8"/>
      <c r="J695" s="8"/>
    </row>
    <row r="696" spans="1:10" s="8" customFormat="1" ht="19.5" customHeight="1" x14ac:dyDescent="0.3">
      <c r="A696" s="230"/>
      <c r="B696" s="124" t="s">
        <v>4</v>
      </c>
      <c r="C696" s="126">
        <f t="shared" ref="C696:D698" si="141">C649+C654+C659+C664+C670+C675+C680+C686+C691</f>
        <v>0</v>
      </c>
      <c r="D696" s="126">
        <f t="shared" si="141"/>
        <v>0</v>
      </c>
      <c r="E696" s="111">
        <f t="shared" si="140"/>
        <v>0</v>
      </c>
      <c r="F696" s="119"/>
      <c r="G696" s="69"/>
      <c r="H696" s="16"/>
    </row>
    <row r="697" spans="1:10" s="78" customFormat="1" ht="21.75" customHeight="1" x14ac:dyDescent="0.3">
      <c r="A697" s="234"/>
      <c r="B697" s="124" t="s">
        <v>5</v>
      </c>
      <c r="C697" s="126">
        <f t="shared" si="141"/>
        <v>48882.81</v>
      </c>
      <c r="D697" s="126">
        <f t="shared" si="141"/>
        <v>46445.090000000004</v>
      </c>
      <c r="E697" s="111">
        <f t="shared" si="140"/>
        <v>95.013134474061545</v>
      </c>
      <c r="F697" s="119"/>
      <c r="G697" s="180">
        <f>(D695+D696+D698)/(C698+C696+C695)*100</f>
        <v>0</v>
      </c>
      <c r="H697" s="16"/>
      <c r="I697" s="8"/>
      <c r="J697" s="8"/>
    </row>
    <row r="698" spans="1:10" s="8" customFormat="1" ht="19.5" customHeight="1" x14ac:dyDescent="0.3">
      <c r="A698" s="230"/>
      <c r="B698" s="113" t="s">
        <v>7</v>
      </c>
      <c r="C698" s="126">
        <f t="shared" si="141"/>
        <v>60000</v>
      </c>
      <c r="D698" s="126">
        <f t="shared" si="141"/>
        <v>0</v>
      </c>
      <c r="E698" s="111">
        <f t="shared" si="140"/>
        <v>0</v>
      </c>
      <c r="F698" s="119"/>
      <c r="G698" s="180">
        <f>(C695+C696+C698)/C694*100</f>
        <v>55.105117143835656</v>
      </c>
      <c r="H698" s="16"/>
    </row>
    <row r="699" spans="1:10" ht="21" customHeight="1" x14ac:dyDescent="0.3">
      <c r="B699" s="244" t="s">
        <v>318</v>
      </c>
      <c r="C699" s="244"/>
      <c r="D699" s="244"/>
      <c r="E699" s="244"/>
      <c r="F699" s="244"/>
      <c r="G699" s="13"/>
      <c r="H699" s="13"/>
      <c r="I699" s="8"/>
    </row>
    <row r="700" spans="1:10" s="6" customFormat="1" ht="49.5" x14ac:dyDescent="0.25">
      <c r="A700" s="230"/>
      <c r="B700" s="175" t="s">
        <v>59</v>
      </c>
      <c r="C700" s="108">
        <f>C701</f>
        <v>460.9</v>
      </c>
      <c r="D700" s="108">
        <f>D701</f>
        <v>0</v>
      </c>
      <c r="E700" s="109">
        <f>IFERROR(D700/C700*100,0)</f>
        <v>0</v>
      </c>
      <c r="F700" s="21"/>
      <c r="G700" s="15"/>
      <c r="H700" s="15"/>
    </row>
    <row r="701" spans="1:10" s="29" customFormat="1" ht="95.25" customHeight="1" x14ac:dyDescent="0.3">
      <c r="A701" s="230">
        <v>113</v>
      </c>
      <c r="B701" s="107" t="s">
        <v>60</v>
      </c>
      <c r="C701" s="108">
        <f>SUM(C702:C705)</f>
        <v>460.9</v>
      </c>
      <c r="D701" s="108">
        <f>SUM(D702:D705)</f>
        <v>0</v>
      </c>
      <c r="E701" s="108">
        <f>IFERROR(D701/C701*100,0)</f>
        <v>0</v>
      </c>
      <c r="F701" s="110" t="s">
        <v>221</v>
      </c>
      <c r="G701" s="168">
        <f>0/2*100</f>
        <v>0</v>
      </c>
      <c r="H701" s="28"/>
    </row>
    <row r="702" spans="1:10" s="8" customFormat="1" ht="20.25" customHeight="1" x14ac:dyDescent="0.3">
      <c r="A702" s="234"/>
      <c r="B702" s="123" t="s">
        <v>8</v>
      </c>
      <c r="C702" s="126">
        <v>0</v>
      </c>
      <c r="D702" s="126">
        <v>0</v>
      </c>
      <c r="E702" s="111">
        <f t="shared" ref="E702:E705" si="142">IFERROR(D702/C702*100,0)</f>
        <v>0</v>
      </c>
      <c r="F702" s="68"/>
      <c r="G702" s="16"/>
      <c r="H702" s="16"/>
    </row>
    <row r="703" spans="1:10" s="41" customFormat="1" ht="21" customHeight="1" x14ac:dyDescent="0.25">
      <c r="A703" s="230"/>
      <c r="B703" s="124" t="s">
        <v>4</v>
      </c>
      <c r="C703" s="126">
        <v>0</v>
      </c>
      <c r="D703" s="126">
        <v>0</v>
      </c>
      <c r="E703" s="111">
        <f t="shared" si="142"/>
        <v>0</v>
      </c>
      <c r="F703" s="22"/>
      <c r="G703" s="40"/>
      <c r="H703" s="40"/>
    </row>
    <row r="704" spans="1:10" s="8" customFormat="1" x14ac:dyDescent="0.3">
      <c r="A704" s="230"/>
      <c r="B704" s="124" t="s">
        <v>5</v>
      </c>
      <c r="C704" s="126">
        <v>460.9</v>
      </c>
      <c r="D704" s="126">
        <v>0</v>
      </c>
      <c r="E704" s="111">
        <f t="shared" si="142"/>
        <v>0</v>
      </c>
      <c r="F704" s="22"/>
      <c r="G704" s="16"/>
      <c r="H704" s="16"/>
    </row>
    <row r="705" spans="1:8" s="8" customFormat="1" ht="18.75" customHeight="1" x14ac:dyDescent="0.3">
      <c r="A705" s="230"/>
      <c r="B705" s="113" t="s">
        <v>7</v>
      </c>
      <c r="C705" s="126">
        <v>0</v>
      </c>
      <c r="D705" s="126">
        <v>0</v>
      </c>
      <c r="E705" s="111">
        <f t="shared" si="142"/>
        <v>0</v>
      </c>
      <c r="F705" s="11"/>
      <c r="G705" s="16"/>
      <c r="H705" s="16"/>
    </row>
    <row r="706" spans="1:8" s="6" customFormat="1" ht="132" x14ac:dyDescent="0.25">
      <c r="A706" s="230"/>
      <c r="B706" s="107" t="s">
        <v>61</v>
      </c>
      <c r="C706" s="108">
        <f>C707</f>
        <v>207377.9</v>
      </c>
      <c r="D706" s="108">
        <f>D707</f>
        <v>170578.10700000002</v>
      </c>
      <c r="E706" s="109">
        <f>IFERROR(D706/C706*100,0)</f>
        <v>82.254718077480788</v>
      </c>
      <c r="F706" s="53"/>
      <c r="G706" s="15"/>
      <c r="H706" s="15"/>
    </row>
    <row r="707" spans="1:8" s="29" customFormat="1" ht="214.5" x14ac:dyDescent="0.3">
      <c r="A707" s="230">
        <v>114</v>
      </c>
      <c r="B707" s="107" t="s">
        <v>62</v>
      </c>
      <c r="C707" s="108">
        <f>SUM(C708:C711)</f>
        <v>207377.9</v>
      </c>
      <c r="D707" s="108">
        <f>SUM(D708:D711)</f>
        <v>170578.10700000002</v>
      </c>
      <c r="E707" s="108">
        <f>IFERROR(D707/C707*100,0)</f>
        <v>82.254718077480788</v>
      </c>
      <c r="F707" s="110" t="s">
        <v>222</v>
      </c>
      <c r="G707" s="42"/>
      <c r="H707" s="28"/>
    </row>
    <row r="708" spans="1:8" s="8" customFormat="1" ht="20.25" customHeight="1" x14ac:dyDescent="0.3">
      <c r="A708" s="234"/>
      <c r="B708" s="123" t="s">
        <v>8</v>
      </c>
      <c r="C708" s="126">
        <v>0</v>
      </c>
      <c r="D708" s="126">
        <v>0</v>
      </c>
      <c r="E708" s="105">
        <f t="shared" ref="E708:E711" si="143">IFERROR(D708/C708*100,0)</f>
        <v>0</v>
      </c>
      <c r="F708" s="68"/>
      <c r="G708" s="16"/>
      <c r="H708" s="16"/>
    </row>
    <row r="709" spans="1:8" s="41" customFormat="1" ht="21" customHeight="1" x14ac:dyDescent="0.25">
      <c r="A709" s="230"/>
      <c r="B709" s="124" t="s">
        <v>4</v>
      </c>
      <c r="C709" s="126">
        <v>121471.7</v>
      </c>
      <c r="D709" s="126">
        <v>98425.760999999999</v>
      </c>
      <c r="E709" s="105">
        <f t="shared" si="143"/>
        <v>81.027729915692291</v>
      </c>
      <c r="F709" s="22"/>
      <c r="G709" s="42"/>
      <c r="H709" s="40"/>
    </row>
    <row r="710" spans="1:8" s="8" customFormat="1" x14ac:dyDescent="0.3">
      <c r="A710" s="230"/>
      <c r="B710" s="124" t="s">
        <v>5</v>
      </c>
      <c r="C710" s="126">
        <v>85906.2</v>
      </c>
      <c r="D710" s="126">
        <v>72152.346000000005</v>
      </c>
      <c r="E710" s="105">
        <f t="shared" si="143"/>
        <v>83.989684097306139</v>
      </c>
      <c r="F710" s="22"/>
      <c r="G710" s="16"/>
      <c r="H710" s="16"/>
    </row>
    <row r="711" spans="1:8" s="8" customFormat="1" ht="18.75" customHeight="1" x14ac:dyDescent="0.3">
      <c r="A711" s="230"/>
      <c r="B711" s="113" t="s">
        <v>7</v>
      </c>
      <c r="C711" s="126">
        <v>0</v>
      </c>
      <c r="D711" s="126">
        <v>0</v>
      </c>
      <c r="E711" s="105">
        <f t="shared" si="143"/>
        <v>0</v>
      </c>
      <c r="F711" s="11"/>
      <c r="G711" s="16"/>
      <c r="H711" s="16"/>
    </row>
    <row r="712" spans="1:8" s="6" customFormat="1" ht="53.25" customHeight="1" x14ac:dyDescent="0.25">
      <c r="A712" s="230"/>
      <c r="B712" s="107" t="s">
        <v>63</v>
      </c>
      <c r="C712" s="108">
        <f>C713</f>
        <v>537946.13</v>
      </c>
      <c r="D712" s="108">
        <f>D713</f>
        <v>185295.69999999998</v>
      </c>
      <c r="E712" s="108">
        <f>IFERROR(D712/C712*100,0)</f>
        <v>34.445028910236793</v>
      </c>
      <c r="F712" s="21"/>
      <c r="G712" s="15"/>
      <c r="H712" s="15"/>
    </row>
    <row r="713" spans="1:8" s="29" customFormat="1" ht="396" x14ac:dyDescent="0.3">
      <c r="A713" s="230">
        <v>115</v>
      </c>
      <c r="B713" s="107" t="s">
        <v>64</v>
      </c>
      <c r="C713" s="108">
        <f>SUM(C714:C717)</f>
        <v>537946.13</v>
      </c>
      <c r="D713" s="108">
        <f>SUM(D714:D717)</f>
        <v>185295.69999999998</v>
      </c>
      <c r="E713" s="108">
        <f>IFERROR(D713/C713*100,0)</f>
        <v>34.445028910236793</v>
      </c>
      <c r="F713" s="110" t="s">
        <v>323</v>
      </c>
      <c r="G713" s="28"/>
      <c r="H713" s="28"/>
    </row>
    <row r="714" spans="1:8" s="8" customFormat="1" ht="20.25" customHeight="1" x14ac:dyDescent="0.3">
      <c r="A714" s="234"/>
      <c r="B714" s="123" t="s">
        <v>8</v>
      </c>
      <c r="C714" s="126">
        <v>0</v>
      </c>
      <c r="D714" s="126">
        <v>0</v>
      </c>
      <c r="E714" s="111">
        <f t="shared" ref="E714:E717" si="144">IFERROR(D714/C714*100,0)</f>
        <v>0</v>
      </c>
      <c r="F714" s="68"/>
      <c r="G714" s="16"/>
      <c r="H714" s="16"/>
    </row>
    <row r="715" spans="1:8" s="41" customFormat="1" ht="21" customHeight="1" x14ac:dyDescent="0.25">
      <c r="A715" s="230"/>
      <c r="B715" s="124" t="s">
        <v>4</v>
      </c>
      <c r="C715" s="126">
        <v>0</v>
      </c>
      <c r="D715" s="126">
        <v>0</v>
      </c>
      <c r="E715" s="111">
        <f t="shared" si="144"/>
        <v>0</v>
      </c>
      <c r="F715" s="22"/>
      <c r="G715" s="40"/>
      <c r="H715" s="40"/>
    </row>
    <row r="716" spans="1:8" s="8" customFormat="1" x14ac:dyDescent="0.3">
      <c r="A716" s="230"/>
      <c r="B716" s="124" t="s">
        <v>5</v>
      </c>
      <c r="C716" s="126">
        <v>63</v>
      </c>
      <c r="D716" s="126">
        <v>62.9</v>
      </c>
      <c r="E716" s="111">
        <f t="shared" si="144"/>
        <v>99.841269841269849</v>
      </c>
      <c r="F716" s="22"/>
      <c r="G716" s="16"/>
      <c r="H716" s="16"/>
    </row>
    <row r="717" spans="1:8" s="8" customFormat="1" ht="18.75" customHeight="1" x14ac:dyDescent="0.3">
      <c r="A717" s="230"/>
      <c r="B717" s="113" t="s">
        <v>7</v>
      </c>
      <c r="C717" s="126">
        <v>537883.13</v>
      </c>
      <c r="D717" s="126">
        <v>185232.8</v>
      </c>
      <c r="E717" s="111">
        <f t="shared" si="144"/>
        <v>34.437369322216888</v>
      </c>
      <c r="F717" s="11"/>
      <c r="G717" s="16"/>
      <c r="H717" s="16"/>
    </row>
    <row r="718" spans="1:8" s="6" customFormat="1" x14ac:dyDescent="0.25">
      <c r="A718" s="230"/>
      <c r="B718" s="115" t="s">
        <v>6</v>
      </c>
      <c r="C718" s="116">
        <f>SUM(C719:C722)</f>
        <v>745784.92999999993</v>
      </c>
      <c r="D718" s="116">
        <f>SUM(D719:D722)</f>
        <v>355873.80699999997</v>
      </c>
      <c r="E718" s="116">
        <f>IFERROR(D718/C718*100,0)</f>
        <v>47.71802066314212</v>
      </c>
      <c r="F718" s="54"/>
      <c r="G718" s="15"/>
      <c r="H718" s="15"/>
    </row>
    <row r="719" spans="1:8" s="8" customFormat="1" ht="20.25" customHeight="1" x14ac:dyDescent="0.3">
      <c r="A719" s="234"/>
      <c r="B719" s="123" t="s">
        <v>8</v>
      </c>
      <c r="C719" s="126">
        <f>C702+C708+C714</f>
        <v>0</v>
      </c>
      <c r="D719" s="126">
        <f>D702+D708+D714</f>
        <v>0</v>
      </c>
      <c r="E719" s="111">
        <f t="shared" ref="E719:E722" si="145">IFERROR(D719/C719*100,0)</f>
        <v>0</v>
      </c>
      <c r="F719" s="68"/>
      <c r="G719" s="16"/>
      <c r="H719" s="16"/>
    </row>
    <row r="720" spans="1:8" s="6" customFormat="1" x14ac:dyDescent="0.25">
      <c r="A720" s="230"/>
      <c r="B720" s="110" t="s">
        <v>4</v>
      </c>
      <c r="C720" s="126">
        <f t="shared" ref="C720:D722" si="146">C703+C709+C715</f>
        <v>121471.7</v>
      </c>
      <c r="D720" s="126">
        <f t="shared" si="146"/>
        <v>98425.760999999999</v>
      </c>
      <c r="E720" s="111">
        <f t="shared" si="145"/>
        <v>81.027729915692291</v>
      </c>
      <c r="F720" s="55"/>
      <c r="G720" s="176">
        <f>(D720+D722)/(C720+C722)*100</f>
        <v>43.020623811916266</v>
      </c>
      <c r="H720" s="39"/>
    </row>
    <row r="721" spans="1:11" s="6" customFormat="1" x14ac:dyDescent="0.25">
      <c r="A721" s="230"/>
      <c r="B721" s="110" t="s">
        <v>5</v>
      </c>
      <c r="C721" s="126">
        <f t="shared" si="146"/>
        <v>86430.099999999991</v>
      </c>
      <c r="D721" s="126">
        <f t="shared" si="146"/>
        <v>72215.245999999999</v>
      </c>
      <c r="E721" s="111">
        <f t="shared" si="145"/>
        <v>83.553352362197899</v>
      </c>
      <c r="F721" s="55"/>
      <c r="G721" s="39">
        <f>(C720+C722)/C718*100</f>
        <v>88.410854587796521</v>
      </c>
      <c r="H721" s="39"/>
    </row>
    <row r="722" spans="1:11" s="6" customFormat="1" x14ac:dyDescent="0.25">
      <c r="A722" s="230"/>
      <c r="B722" s="110" t="s">
        <v>7</v>
      </c>
      <c r="C722" s="126">
        <f t="shared" si="146"/>
        <v>537883.13</v>
      </c>
      <c r="D722" s="126">
        <f t="shared" si="146"/>
        <v>185232.8</v>
      </c>
      <c r="E722" s="111">
        <f t="shared" si="145"/>
        <v>34.437369322216888</v>
      </c>
      <c r="F722" s="55"/>
      <c r="G722" s="15"/>
      <c r="H722" s="15"/>
    </row>
    <row r="723" spans="1:11" s="8" customFormat="1" x14ac:dyDescent="0.3">
      <c r="A723" s="230"/>
      <c r="B723" s="251" t="s">
        <v>83</v>
      </c>
      <c r="C723" s="252"/>
      <c r="D723" s="252"/>
      <c r="E723" s="252"/>
      <c r="F723" s="253"/>
      <c r="G723" s="16"/>
      <c r="H723" s="16"/>
    </row>
    <row r="724" spans="1:11" ht="20.25" customHeight="1" x14ac:dyDescent="0.3">
      <c r="B724" s="250" t="s">
        <v>146</v>
      </c>
      <c r="C724" s="250"/>
      <c r="D724" s="250"/>
      <c r="E724" s="250"/>
      <c r="F724" s="250"/>
      <c r="G724" s="13"/>
      <c r="H724" s="13"/>
      <c r="K724" s="8"/>
    </row>
    <row r="725" spans="1:11" s="33" customFormat="1" ht="116.25" customHeight="1" x14ac:dyDescent="0.3">
      <c r="A725" s="100">
        <v>116</v>
      </c>
      <c r="B725" s="107" t="s">
        <v>32</v>
      </c>
      <c r="C725" s="108">
        <f>SUM(C726:C729)</f>
        <v>44780.800000000003</v>
      </c>
      <c r="D725" s="108">
        <f>SUM(D726:D729)</f>
        <v>43711.199999999997</v>
      </c>
      <c r="E725" s="105">
        <f>IFERROR(D725/C725*100,0)</f>
        <v>97.611476347005848</v>
      </c>
      <c r="F725" s="141" t="s">
        <v>297</v>
      </c>
      <c r="G725" s="32"/>
      <c r="H725" s="32"/>
    </row>
    <row r="726" spans="1:11" s="8" customFormat="1" ht="20.25" customHeight="1" x14ac:dyDescent="0.3">
      <c r="A726" s="234"/>
      <c r="B726" s="123" t="s">
        <v>8</v>
      </c>
      <c r="C726" s="126">
        <v>0</v>
      </c>
      <c r="D726" s="126">
        <v>0</v>
      </c>
      <c r="E726" s="105">
        <f t="shared" ref="E726:E729" si="147">IFERROR(D726/C726*100,0)</f>
        <v>0</v>
      </c>
      <c r="F726" s="127"/>
      <c r="G726" s="16"/>
      <c r="H726" s="16"/>
    </row>
    <row r="727" spans="1:11" s="41" customFormat="1" ht="21" customHeight="1" x14ac:dyDescent="0.25">
      <c r="A727" s="230"/>
      <c r="B727" s="124" t="s">
        <v>4</v>
      </c>
      <c r="C727" s="126">
        <v>0</v>
      </c>
      <c r="D727" s="126">
        <v>0</v>
      </c>
      <c r="E727" s="105">
        <f t="shared" si="147"/>
        <v>0</v>
      </c>
      <c r="F727" s="119"/>
      <c r="G727" s="40"/>
      <c r="H727" s="40"/>
    </row>
    <row r="728" spans="1:11" s="8" customFormat="1" x14ac:dyDescent="0.3">
      <c r="A728" s="230"/>
      <c r="B728" s="124" t="s">
        <v>5</v>
      </c>
      <c r="C728" s="105">
        <v>44780.800000000003</v>
      </c>
      <c r="D728" s="105">
        <v>43711.199999999997</v>
      </c>
      <c r="E728" s="105">
        <f t="shared" si="147"/>
        <v>97.611476347005848</v>
      </c>
      <c r="F728" s="119"/>
      <c r="G728" s="16"/>
      <c r="H728" s="16"/>
    </row>
    <row r="729" spans="1:11" s="8" customFormat="1" ht="18.75" customHeight="1" x14ac:dyDescent="0.3">
      <c r="A729" s="230"/>
      <c r="B729" s="113" t="s">
        <v>7</v>
      </c>
      <c r="C729" s="126">
        <v>0</v>
      </c>
      <c r="D729" s="126">
        <v>0</v>
      </c>
      <c r="E729" s="105">
        <f t="shared" si="147"/>
        <v>0</v>
      </c>
      <c r="F729" s="113"/>
      <c r="G729" s="16"/>
      <c r="H729" s="16"/>
    </row>
    <row r="730" spans="1:11" s="35" customFormat="1" ht="99" x14ac:dyDescent="0.25">
      <c r="A730" s="100">
        <v>117</v>
      </c>
      <c r="B730" s="107" t="s">
        <v>33</v>
      </c>
      <c r="C730" s="108">
        <f>SUM(C731:C734)</f>
        <v>44</v>
      </c>
      <c r="D730" s="108">
        <f>SUM(D731:D734)</f>
        <v>42</v>
      </c>
      <c r="E730" s="105">
        <f>IFERROR(D730/C730*100,0)</f>
        <v>95.454545454545453</v>
      </c>
      <c r="F730" s="110" t="s">
        <v>298</v>
      </c>
      <c r="G730" s="34"/>
      <c r="H730" s="34"/>
    </row>
    <row r="731" spans="1:11" s="8" customFormat="1" ht="20.25" customHeight="1" x14ac:dyDescent="0.3">
      <c r="A731" s="234"/>
      <c r="B731" s="123" t="s">
        <v>8</v>
      </c>
      <c r="C731" s="126">
        <v>0</v>
      </c>
      <c r="D731" s="126">
        <v>0</v>
      </c>
      <c r="E731" s="105">
        <f t="shared" ref="E731:E734" si="148">IFERROR(D731/C731*100,0)</f>
        <v>0</v>
      </c>
      <c r="F731" s="127"/>
      <c r="G731" s="16"/>
      <c r="H731" s="16"/>
    </row>
    <row r="732" spans="1:11" s="41" customFormat="1" ht="21" customHeight="1" x14ac:dyDescent="0.25">
      <c r="A732" s="230"/>
      <c r="B732" s="124" t="s">
        <v>4</v>
      </c>
      <c r="C732" s="126">
        <v>0</v>
      </c>
      <c r="D732" s="126">
        <v>0</v>
      </c>
      <c r="E732" s="105">
        <f t="shared" si="148"/>
        <v>0</v>
      </c>
      <c r="F732" s="119"/>
      <c r="G732" s="40"/>
      <c r="H732" s="40"/>
    </row>
    <row r="733" spans="1:11" s="8" customFormat="1" x14ac:dyDescent="0.3">
      <c r="A733" s="230"/>
      <c r="B733" s="124" t="s">
        <v>5</v>
      </c>
      <c r="C733" s="105">
        <v>44</v>
      </c>
      <c r="D733" s="105">
        <v>42</v>
      </c>
      <c r="E733" s="111">
        <f t="shared" si="148"/>
        <v>95.454545454545453</v>
      </c>
      <c r="F733" s="119"/>
      <c r="G733" s="16"/>
      <c r="H733" s="16"/>
    </row>
    <row r="734" spans="1:11" s="8" customFormat="1" ht="18.75" customHeight="1" x14ac:dyDescent="0.3">
      <c r="A734" s="230"/>
      <c r="B734" s="113" t="s">
        <v>7</v>
      </c>
      <c r="C734" s="126">
        <v>0</v>
      </c>
      <c r="D734" s="126">
        <v>0</v>
      </c>
      <c r="E734" s="111">
        <f t="shared" si="148"/>
        <v>0</v>
      </c>
      <c r="F734" s="113"/>
      <c r="G734" s="16"/>
      <c r="H734" s="16"/>
    </row>
    <row r="735" spans="1:11" s="6" customFormat="1" x14ac:dyDescent="0.25">
      <c r="A735" s="230"/>
      <c r="B735" s="115" t="s">
        <v>6</v>
      </c>
      <c r="C735" s="116">
        <f>SUM(C736:C739)</f>
        <v>44824.800000000003</v>
      </c>
      <c r="D735" s="116">
        <f>SUM(D736:D739)</f>
        <v>43753.2</v>
      </c>
      <c r="E735" s="116">
        <f>IFERROR(D735/C735*100,0)</f>
        <v>97.609359104781262</v>
      </c>
      <c r="F735" s="142"/>
      <c r="G735" s="15"/>
      <c r="H735" s="15"/>
    </row>
    <row r="736" spans="1:11" s="8" customFormat="1" ht="20.25" customHeight="1" x14ac:dyDescent="0.3">
      <c r="A736" s="234"/>
      <c r="B736" s="123" t="s">
        <v>8</v>
      </c>
      <c r="C736" s="126">
        <f>C726+C731</f>
        <v>0</v>
      </c>
      <c r="D736" s="126">
        <f>D726+D731</f>
        <v>0</v>
      </c>
      <c r="E736" s="111">
        <f t="shared" ref="E736:E739" si="149">IFERROR(D736/C736*100,0)</f>
        <v>0</v>
      </c>
      <c r="F736" s="127"/>
      <c r="G736" s="16"/>
      <c r="H736" s="16"/>
    </row>
    <row r="737" spans="1:10" s="41" customFormat="1" ht="21" customHeight="1" x14ac:dyDescent="0.25">
      <c r="A737" s="230"/>
      <c r="B737" s="124" t="s">
        <v>4</v>
      </c>
      <c r="C737" s="126">
        <f t="shared" ref="C737:D739" si="150">C727+C732</f>
        <v>0</v>
      </c>
      <c r="D737" s="126">
        <f t="shared" si="150"/>
        <v>0</v>
      </c>
      <c r="E737" s="111">
        <f t="shared" si="149"/>
        <v>0</v>
      </c>
      <c r="F737" s="119"/>
      <c r="G737" s="40"/>
      <c r="H737" s="40"/>
    </row>
    <row r="738" spans="1:10" s="8" customFormat="1" x14ac:dyDescent="0.3">
      <c r="A738" s="230"/>
      <c r="B738" s="124" t="s">
        <v>5</v>
      </c>
      <c r="C738" s="126">
        <f t="shared" si="150"/>
        <v>44824.800000000003</v>
      </c>
      <c r="D738" s="126">
        <f t="shared" si="150"/>
        <v>43753.2</v>
      </c>
      <c r="E738" s="111">
        <f t="shared" si="149"/>
        <v>97.609359104781262</v>
      </c>
      <c r="F738" s="119"/>
      <c r="G738" s="16"/>
      <c r="H738" s="16"/>
    </row>
    <row r="739" spans="1:10" s="8" customFormat="1" ht="18.75" customHeight="1" x14ac:dyDescent="0.3">
      <c r="A739" s="230"/>
      <c r="B739" s="113" t="s">
        <v>7</v>
      </c>
      <c r="C739" s="126">
        <f t="shared" si="150"/>
        <v>0</v>
      </c>
      <c r="D739" s="126">
        <f t="shared" si="150"/>
        <v>0</v>
      </c>
      <c r="E739" s="111">
        <f t="shared" si="149"/>
        <v>0</v>
      </c>
      <c r="F739" s="113"/>
      <c r="G739" s="16"/>
      <c r="H739" s="16"/>
    </row>
    <row r="740" spans="1:10" ht="23.25" customHeight="1" x14ac:dyDescent="0.3">
      <c r="B740" s="249" t="s">
        <v>147</v>
      </c>
      <c r="C740" s="249"/>
      <c r="D740" s="249"/>
      <c r="E740" s="249"/>
      <c r="F740" s="249"/>
      <c r="G740" s="13"/>
      <c r="H740" s="13"/>
      <c r="J740" s="8"/>
    </row>
    <row r="741" spans="1:10" s="6" customFormat="1" ht="33" x14ac:dyDescent="0.25">
      <c r="A741" s="230"/>
      <c r="B741" s="166" t="s">
        <v>68</v>
      </c>
      <c r="C741" s="108">
        <f>C742</f>
        <v>21364.400000000001</v>
      </c>
      <c r="D741" s="108">
        <f>D742</f>
        <v>21356.46</v>
      </c>
      <c r="E741" s="109">
        <f>IFERROR(D741/C741*100,0)</f>
        <v>99.962835370990987</v>
      </c>
      <c r="F741" s="22"/>
      <c r="G741" s="15"/>
      <c r="H741" s="15"/>
    </row>
    <row r="742" spans="1:10" s="29" customFormat="1" ht="66.75" customHeight="1" x14ac:dyDescent="0.3">
      <c r="A742" s="230">
        <v>118</v>
      </c>
      <c r="B742" s="166" t="s">
        <v>17</v>
      </c>
      <c r="C742" s="108">
        <f>SUM(C743:C746)</f>
        <v>21364.400000000001</v>
      </c>
      <c r="D742" s="108">
        <f>SUM(D743:D746)</f>
        <v>21356.46</v>
      </c>
      <c r="E742" s="108">
        <f>IFERROR(D742/C742*100,0)</f>
        <v>99.962835370990987</v>
      </c>
      <c r="F742" s="119" t="s">
        <v>225</v>
      </c>
      <c r="G742" s="28"/>
      <c r="H742" s="28"/>
    </row>
    <row r="743" spans="1:10" s="8" customFormat="1" ht="20.25" customHeight="1" x14ac:dyDescent="0.3">
      <c r="A743" s="234"/>
      <c r="B743" s="123" t="s">
        <v>8</v>
      </c>
      <c r="C743" s="126">
        <v>0</v>
      </c>
      <c r="D743" s="126">
        <v>0</v>
      </c>
      <c r="E743" s="105">
        <f t="shared" ref="E743:E746" si="151">IFERROR(D743/C743*100,0)</f>
        <v>0</v>
      </c>
      <c r="F743" s="68"/>
      <c r="G743" s="16"/>
      <c r="H743" s="16"/>
    </row>
    <row r="744" spans="1:10" s="41" customFormat="1" ht="21" customHeight="1" x14ac:dyDescent="0.25">
      <c r="A744" s="230"/>
      <c r="B744" s="124" t="s">
        <v>4</v>
      </c>
      <c r="C744" s="126">
        <v>0</v>
      </c>
      <c r="D744" s="126">
        <v>0</v>
      </c>
      <c r="E744" s="105">
        <f t="shared" si="151"/>
        <v>0</v>
      </c>
      <c r="F744" s="22"/>
      <c r="G744" s="40"/>
      <c r="H744" s="40"/>
    </row>
    <row r="745" spans="1:10" s="8" customFormat="1" x14ac:dyDescent="0.3">
      <c r="A745" s="230"/>
      <c r="B745" s="124" t="s">
        <v>5</v>
      </c>
      <c r="C745" s="126">
        <v>21364.400000000001</v>
      </c>
      <c r="D745" s="126">
        <v>21356.46</v>
      </c>
      <c r="E745" s="105">
        <f t="shared" si="151"/>
        <v>99.962835370990987</v>
      </c>
      <c r="F745" s="22"/>
      <c r="G745" s="16"/>
      <c r="H745" s="16"/>
    </row>
    <row r="746" spans="1:10" s="8" customFormat="1" ht="18.75" customHeight="1" x14ac:dyDescent="0.3">
      <c r="A746" s="230"/>
      <c r="B746" s="113" t="s">
        <v>7</v>
      </c>
      <c r="C746" s="126">
        <v>0</v>
      </c>
      <c r="D746" s="126">
        <v>0</v>
      </c>
      <c r="E746" s="105">
        <f t="shared" si="151"/>
        <v>0</v>
      </c>
      <c r="F746" s="11"/>
      <c r="G746" s="16"/>
      <c r="H746" s="16"/>
    </row>
    <row r="747" spans="1:10" s="6" customFormat="1" x14ac:dyDescent="0.25">
      <c r="A747" s="230"/>
      <c r="B747" s="166" t="s">
        <v>67</v>
      </c>
      <c r="C747" s="108">
        <f>C748+C753+C758</f>
        <v>289302.87</v>
      </c>
      <c r="D747" s="108">
        <f>D748+D753+D758</f>
        <v>281618.96999999997</v>
      </c>
      <c r="E747" s="108">
        <f>IFERROR(D747/C747*100,0)</f>
        <v>97.343994547997397</v>
      </c>
      <c r="F747" s="55"/>
      <c r="G747" s="15"/>
      <c r="H747" s="15"/>
    </row>
    <row r="748" spans="1:10" s="29" customFormat="1" ht="82.5" x14ac:dyDescent="0.3">
      <c r="A748" s="230">
        <v>119</v>
      </c>
      <c r="B748" s="166" t="s">
        <v>18</v>
      </c>
      <c r="C748" s="108">
        <f>SUM(C749:C752)</f>
        <v>72803.5</v>
      </c>
      <c r="D748" s="108">
        <f>SUM(D749:D752)</f>
        <v>66660.59</v>
      </c>
      <c r="E748" s="108">
        <f>IFERROR(D748/C748*100,0)</f>
        <v>91.562342469798836</v>
      </c>
      <c r="F748" s="119" t="s">
        <v>226</v>
      </c>
      <c r="G748" s="190">
        <f>4/6*100</f>
        <v>66.666666666666657</v>
      </c>
      <c r="H748" s="28"/>
    </row>
    <row r="749" spans="1:10" s="8" customFormat="1" ht="20.25" customHeight="1" x14ac:dyDescent="0.3">
      <c r="A749" s="234"/>
      <c r="B749" s="123" t="s">
        <v>8</v>
      </c>
      <c r="C749" s="126">
        <v>0</v>
      </c>
      <c r="D749" s="126">
        <v>0</v>
      </c>
      <c r="E749" s="105">
        <f t="shared" ref="E749:E752" si="152">IFERROR(D749/C749*100,0)</f>
        <v>0</v>
      </c>
      <c r="F749" s="68"/>
      <c r="G749" s="16"/>
      <c r="H749" s="16"/>
    </row>
    <row r="750" spans="1:10" s="41" customFormat="1" ht="21" customHeight="1" x14ac:dyDescent="0.25">
      <c r="A750" s="230"/>
      <c r="B750" s="124" t="s">
        <v>4</v>
      </c>
      <c r="C750" s="126">
        <v>0</v>
      </c>
      <c r="D750" s="126">
        <v>0</v>
      </c>
      <c r="E750" s="105">
        <f t="shared" si="152"/>
        <v>0</v>
      </c>
      <c r="F750" s="22"/>
      <c r="G750" s="40"/>
      <c r="H750" s="40"/>
    </row>
    <row r="751" spans="1:10" s="8" customFormat="1" x14ac:dyDescent="0.3">
      <c r="A751" s="230"/>
      <c r="B751" s="124" t="s">
        <v>5</v>
      </c>
      <c r="C751" s="126">
        <v>62803.5</v>
      </c>
      <c r="D751" s="126">
        <v>56661.85</v>
      </c>
      <c r="E751" s="105">
        <f t="shared" si="152"/>
        <v>90.220847564228109</v>
      </c>
      <c r="F751" s="22"/>
      <c r="G751" s="16"/>
      <c r="H751" s="16"/>
    </row>
    <row r="752" spans="1:10" s="8" customFormat="1" ht="18.75" customHeight="1" x14ac:dyDescent="0.3">
      <c r="A752" s="230"/>
      <c r="B752" s="113" t="s">
        <v>7</v>
      </c>
      <c r="C752" s="126">
        <v>10000</v>
      </c>
      <c r="D752" s="126">
        <v>9998.74</v>
      </c>
      <c r="E752" s="105">
        <f t="shared" si="152"/>
        <v>99.987399999999994</v>
      </c>
      <c r="F752" s="11"/>
      <c r="G752" s="16"/>
      <c r="H752" s="16"/>
    </row>
    <row r="753" spans="1:8" s="29" customFormat="1" ht="93" customHeight="1" x14ac:dyDescent="0.3">
      <c r="A753" s="230">
        <v>120</v>
      </c>
      <c r="B753" s="107" t="s">
        <v>65</v>
      </c>
      <c r="C753" s="108">
        <f>SUM(C754:C757)</f>
        <v>18494</v>
      </c>
      <c r="D753" s="108">
        <f>SUM(D754:D757)</f>
        <v>18467.13</v>
      </c>
      <c r="E753" s="108">
        <f>IFERROR(D753/C753*100,0)</f>
        <v>99.854709635557484</v>
      </c>
      <c r="F753" s="110" t="s">
        <v>227</v>
      </c>
      <c r="G753" s="28"/>
      <c r="H753" s="28"/>
    </row>
    <row r="754" spans="1:8" s="8" customFormat="1" ht="20.25" customHeight="1" x14ac:dyDescent="0.3">
      <c r="A754" s="234"/>
      <c r="B754" s="123" t="s">
        <v>8</v>
      </c>
      <c r="C754" s="126">
        <v>0</v>
      </c>
      <c r="D754" s="126">
        <v>0</v>
      </c>
      <c r="E754" s="111">
        <f t="shared" ref="E754:E757" si="153">IFERROR(D754/C754*100,0)</f>
        <v>0</v>
      </c>
      <c r="F754" s="68"/>
      <c r="G754" s="16"/>
      <c r="H754" s="16"/>
    </row>
    <row r="755" spans="1:8" s="41" customFormat="1" ht="21" customHeight="1" x14ac:dyDescent="0.25">
      <c r="A755" s="230"/>
      <c r="B755" s="124" t="s">
        <v>4</v>
      </c>
      <c r="C755" s="126">
        <v>0</v>
      </c>
      <c r="D755" s="126">
        <v>0</v>
      </c>
      <c r="E755" s="111">
        <f t="shared" si="153"/>
        <v>0</v>
      </c>
      <c r="F755" s="22"/>
      <c r="G755" s="40"/>
      <c r="H755" s="40"/>
    </row>
    <row r="756" spans="1:8" s="8" customFormat="1" x14ac:dyDescent="0.3">
      <c r="A756" s="230"/>
      <c r="B756" s="124" t="s">
        <v>5</v>
      </c>
      <c r="C756" s="126">
        <v>18494</v>
      </c>
      <c r="D756" s="126">
        <v>18467.13</v>
      </c>
      <c r="E756" s="111">
        <f t="shared" si="153"/>
        <v>99.854709635557484</v>
      </c>
      <c r="F756" s="22"/>
      <c r="G756" s="16"/>
      <c r="H756" s="16"/>
    </row>
    <row r="757" spans="1:8" s="8" customFormat="1" ht="18.75" customHeight="1" x14ac:dyDescent="0.3">
      <c r="A757" s="230"/>
      <c r="B757" s="113" t="s">
        <v>7</v>
      </c>
      <c r="C757" s="126">
        <v>0</v>
      </c>
      <c r="D757" s="126">
        <v>0</v>
      </c>
      <c r="E757" s="111">
        <f t="shared" si="153"/>
        <v>0</v>
      </c>
      <c r="F757" s="11"/>
      <c r="G757" s="16"/>
      <c r="H757" s="16"/>
    </row>
    <row r="758" spans="1:8" s="8" customFormat="1" ht="81.75" customHeight="1" x14ac:dyDescent="0.3">
      <c r="A758" s="230">
        <v>121</v>
      </c>
      <c r="B758" s="107" t="s">
        <v>66</v>
      </c>
      <c r="C758" s="108">
        <f>SUM(C759:C762)</f>
        <v>198005.37</v>
      </c>
      <c r="D758" s="108">
        <f>SUM(D759:D762)</f>
        <v>196491.25</v>
      </c>
      <c r="E758" s="105">
        <f>IFERROR(D758/C758*100,0)</f>
        <v>99.235313668513143</v>
      </c>
      <c r="F758" s="110" t="s">
        <v>229</v>
      </c>
      <c r="G758" s="16"/>
      <c r="H758" s="24"/>
    </row>
    <row r="759" spans="1:8" s="8" customFormat="1" ht="20.25" customHeight="1" x14ac:dyDescent="0.3">
      <c r="A759" s="234"/>
      <c r="B759" s="123" t="s">
        <v>8</v>
      </c>
      <c r="C759" s="126">
        <v>0</v>
      </c>
      <c r="D759" s="126">
        <v>0</v>
      </c>
      <c r="E759" s="105">
        <f t="shared" ref="E759:E762" si="154">IFERROR(D759/C759*100,0)</f>
        <v>0</v>
      </c>
      <c r="F759" s="68"/>
      <c r="G759" s="16"/>
      <c r="H759" s="16"/>
    </row>
    <row r="760" spans="1:8" s="41" customFormat="1" ht="21" customHeight="1" x14ac:dyDescent="0.25">
      <c r="A760" s="230"/>
      <c r="B760" s="124" t="s">
        <v>4</v>
      </c>
      <c r="C760" s="126">
        <v>0</v>
      </c>
      <c r="D760" s="126">
        <v>0</v>
      </c>
      <c r="E760" s="105">
        <f t="shared" si="154"/>
        <v>0</v>
      </c>
      <c r="F760" s="22"/>
      <c r="G760" s="40"/>
      <c r="H760" s="40"/>
    </row>
    <row r="761" spans="1:8" s="8" customFormat="1" x14ac:dyDescent="0.3">
      <c r="A761" s="230"/>
      <c r="B761" s="124" t="s">
        <v>5</v>
      </c>
      <c r="C761" s="126">
        <v>198005.37</v>
      </c>
      <c r="D761" s="126">
        <v>196491.25</v>
      </c>
      <c r="E761" s="105">
        <f t="shared" si="154"/>
        <v>99.235313668513143</v>
      </c>
      <c r="F761" s="22"/>
      <c r="G761" s="16"/>
      <c r="H761" s="16"/>
    </row>
    <row r="762" spans="1:8" s="8" customFormat="1" ht="18.75" customHeight="1" x14ac:dyDescent="0.3">
      <c r="A762" s="230"/>
      <c r="B762" s="113" t="s">
        <v>7</v>
      </c>
      <c r="C762" s="126">
        <v>0</v>
      </c>
      <c r="D762" s="126">
        <v>0</v>
      </c>
      <c r="E762" s="105">
        <f t="shared" si="154"/>
        <v>0</v>
      </c>
      <c r="F762" s="11"/>
      <c r="G762" s="16"/>
      <c r="H762" s="16"/>
    </row>
    <row r="763" spans="1:8" s="8" customFormat="1" ht="33" x14ac:dyDescent="0.3">
      <c r="A763" s="230"/>
      <c r="B763" s="166" t="s">
        <v>69</v>
      </c>
      <c r="C763" s="108">
        <f>C764</f>
        <v>13748.2</v>
      </c>
      <c r="D763" s="108">
        <f>D764</f>
        <v>13610.275</v>
      </c>
      <c r="E763" s="108">
        <f>IFERROR(D763/C763*100,0)</f>
        <v>98.99677775999767</v>
      </c>
      <c r="F763" s="21"/>
      <c r="G763" s="16"/>
      <c r="H763" s="16"/>
    </row>
    <row r="764" spans="1:8" s="8" customFormat="1" ht="132" x14ac:dyDescent="0.3">
      <c r="A764" s="230">
        <v>122</v>
      </c>
      <c r="B764" s="166" t="s">
        <v>70</v>
      </c>
      <c r="C764" s="108">
        <f>SUM(C765:C768)</f>
        <v>13748.2</v>
      </c>
      <c r="D764" s="108">
        <f>SUM(D765:D768)</f>
        <v>13610.275</v>
      </c>
      <c r="E764" s="105">
        <f>IFERROR(D764/C764*100,0)</f>
        <v>98.99677775999767</v>
      </c>
      <c r="F764" s="110" t="s">
        <v>228</v>
      </c>
      <c r="G764" s="16"/>
      <c r="H764" s="16"/>
    </row>
    <row r="765" spans="1:8" s="8" customFormat="1" ht="20.25" customHeight="1" x14ac:dyDescent="0.3">
      <c r="A765" s="234"/>
      <c r="B765" s="123" t="s">
        <v>8</v>
      </c>
      <c r="C765" s="126">
        <v>0</v>
      </c>
      <c r="D765" s="126">
        <v>0</v>
      </c>
      <c r="E765" s="105">
        <f t="shared" ref="E765:E768" si="155">IFERROR(D765/C765*100,0)</f>
        <v>0</v>
      </c>
      <c r="F765" s="68"/>
      <c r="G765" s="16"/>
      <c r="H765" s="16"/>
    </row>
    <row r="766" spans="1:8" s="41" customFormat="1" ht="21" customHeight="1" x14ac:dyDescent="0.25">
      <c r="A766" s="230"/>
      <c r="B766" s="124" t="s">
        <v>4</v>
      </c>
      <c r="C766" s="126">
        <v>0</v>
      </c>
      <c r="D766" s="126">
        <v>0</v>
      </c>
      <c r="E766" s="105">
        <f t="shared" si="155"/>
        <v>0</v>
      </c>
      <c r="F766" s="22"/>
      <c r="G766" s="40"/>
      <c r="H766" s="40"/>
    </row>
    <row r="767" spans="1:8" s="8" customFormat="1" x14ac:dyDescent="0.3">
      <c r="A767" s="230"/>
      <c r="B767" s="124" t="s">
        <v>5</v>
      </c>
      <c r="C767" s="126">
        <v>13748.2</v>
      </c>
      <c r="D767" s="126">
        <v>13610.275</v>
      </c>
      <c r="E767" s="105">
        <f t="shared" si="155"/>
        <v>98.99677775999767</v>
      </c>
      <c r="F767" s="22"/>
      <c r="G767" s="16"/>
      <c r="H767" s="16"/>
    </row>
    <row r="768" spans="1:8" s="8" customFormat="1" ht="18.75" customHeight="1" x14ac:dyDescent="0.3">
      <c r="A768" s="230"/>
      <c r="B768" s="113" t="s">
        <v>7</v>
      </c>
      <c r="C768" s="126">
        <v>0</v>
      </c>
      <c r="D768" s="126">
        <v>0</v>
      </c>
      <c r="E768" s="105">
        <f t="shared" si="155"/>
        <v>0</v>
      </c>
      <c r="F768" s="11"/>
      <c r="G768" s="16"/>
      <c r="H768" s="16"/>
    </row>
    <row r="769" spans="1:11" s="8" customFormat="1" ht="82.5" x14ac:dyDescent="0.3">
      <c r="A769" s="230"/>
      <c r="B769" s="166" t="s">
        <v>223</v>
      </c>
      <c r="C769" s="108">
        <f>C770</f>
        <v>12508.08</v>
      </c>
      <c r="D769" s="108">
        <f>D770</f>
        <v>10845.89</v>
      </c>
      <c r="E769" s="108">
        <f>IFERROR(D769/C769*100,0)</f>
        <v>86.711069964375014</v>
      </c>
      <c r="F769" s="21"/>
      <c r="G769" s="16"/>
      <c r="H769" s="16"/>
    </row>
    <row r="770" spans="1:11" s="8" customFormat="1" ht="99" x14ac:dyDescent="0.3">
      <c r="A770" s="230">
        <v>123</v>
      </c>
      <c r="B770" s="166" t="s">
        <v>224</v>
      </c>
      <c r="C770" s="108">
        <f>SUM(C771:C774)</f>
        <v>12508.08</v>
      </c>
      <c r="D770" s="108">
        <f>SUM(D771:D774)</f>
        <v>10845.89</v>
      </c>
      <c r="E770" s="108">
        <f>IFERROR(D770/C770*100,0)</f>
        <v>86.711069964375014</v>
      </c>
      <c r="F770" s="110" t="s">
        <v>238</v>
      </c>
      <c r="G770" s="16"/>
      <c r="H770" s="16"/>
    </row>
    <row r="771" spans="1:11" s="8" customFormat="1" ht="20.25" customHeight="1" x14ac:dyDescent="0.3">
      <c r="A771" s="234"/>
      <c r="B771" s="123" t="s">
        <v>8</v>
      </c>
      <c r="C771" s="126">
        <v>0</v>
      </c>
      <c r="D771" s="126">
        <v>0</v>
      </c>
      <c r="E771" s="111">
        <f t="shared" ref="E771:E779" si="156">IFERROR(D771/C771*100,0)</f>
        <v>0</v>
      </c>
      <c r="F771" s="68"/>
      <c r="G771" s="16"/>
      <c r="H771" s="16"/>
    </row>
    <row r="772" spans="1:11" s="41" customFormat="1" ht="21" customHeight="1" x14ac:dyDescent="0.25">
      <c r="A772" s="230"/>
      <c r="B772" s="124" t="s">
        <v>4</v>
      </c>
      <c r="C772" s="126">
        <v>0</v>
      </c>
      <c r="D772" s="126">
        <v>0</v>
      </c>
      <c r="E772" s="111">
        <f t="shared" si="156"/>
        <v>0</v>
      </c>
      <c r="F772" s="22"/>
      <c r="G772" s="40"/>
      <c r="H772" s="40"/>
    </row>
    <row r="773" spans="1:11" s="8" customFormat="1" x14ac:dyDescent="0.3">
      <c r="A773" s="230"/>
      <c r="B773" s="124" t="s">
        <v>5</v>
      </c>
      <c r="C773" s="126">
        <v>0</v>
      </c>
      <c r="D773" s="126">
        <v>0</v>
      </c>
      <c r="E773" s="111">
        <f t="shared" si="156"/>
        <v>0</v>
      </c>
      <c r="F773" s="22"/>
      <c r="G773" s="16"/>
      <c r="H773" s="16"/>
    </row>
    <row r="774" spans="1:11" s="8" customFormat="1" ht="18.75" customHeight="1" x14ac:dyDescent="0.3">
      <c r="A774" s="230"/>
      <c r="B774" s="113" t="s">
        <v>7</v>
      </c>
      <c r="C774" s="126">
        <v>12508.08</v>
      </c>
      <c r="D774" s="126">
        <v>10845.89</v>
      </c>
      <c r="E774" s="111">
        <f t="shared" si="156"/>
        <v>86.711069964375014</v>
      </c>
      <c r="F774" s="11"/>
      <c r="G774" s="16"/>
      <c r="H774" s="16"/>
    </row>
    <row r="775" spans="1:11" s="8" customFormat="1" ht="22.5" customHeight="1" x14ac:dyDescent="0.3">
      <c r="A775" s="230"/>
      <c r="B775" s="157" t="s">
        <v>13</v>
      </c>
      <c r="C775" s="116">
        <f>SUM(C776:C779)</f>
        <v>336923.55000000005</v>
      </c>
      <c r="D775" s="116">
        <f>SUM(D776:D779)</f>
        <v>327431.59500000003</v>
      </c>
      <c r="E775" s="116">
        <f>IFERROR(D775/C775*100,0)</f>
        <v>97.182757037909639</v>
      </c>
      <c r="F775" s="25"/>
      <c r="G775" s="16"/>
      <c r="H775" s="16"/>
    </row>
    <row r="776" spans="1:11" s="8" customFormat="1" ht="20.25" customHeight="1" x14ac:dyDescent="0.3">
      <c r="A776" s="234"/>
      <c r="B776" s="123" t="s">
        <v>8</v>
      </c>
      <c r="C776" s="126">
        <f>C743+C749+C754+C759+C765+C771</f>
        <v>0</v>
      </c>
      <c r="D776" s="126">
        <f>D743+D749+D754+D759+D765+D771</f>
        <v>0</v>
      </c>
      <c r="E776" s="111">
        <f t="shared" si="156"/>
        <v>0</v>
      </c>
      <c r="F776" s="68"/>
      <c r="G776" s="16"/>
      <c r="H776" s="16"/>
    </row>
    <row r="777" spans="1:11" s="6" customFormat="1" x14ac:dyDescent="0.25">
      <c r="A777" s="230"/>
      <c r="B777" s="119" t="s">
        <v>4</v>
      </c>
      <c r="C777" s="126">
        <f t="shared" ref="C777:D779" si="157">C744+C750+C755+C760+C766+C772</f>
        <v>0</v>
      </c>
      <c r="D777" s="126">
        <f t="shared" si="157"/>
        <v>0</v>
      </c>
      <c r="E777" s="111">
        <f t="shared" si="156"/>
        <v>0</v>
      </c>
      <c r="F777" s="21"/>
      <c r="G777" s="15"/>
      <c r="H777" s="15"/>
    </row>
    <row r="778" spans="1:11" s="6" customFormat="1" x14ac:dyDescent="0.25">
      <c r="A778" s="230"/>
      <c r="B778" s="119" t="s">
        <v>5</v>
      </c>
      <c r="C778" s="126">
        <f t="shared" si="157"/>
        <v>314415.47000000003</v>
      </c>
      <c r="D778" s="126">
        <f t="shared" si="157"/>
        <v>306586.96500000003</v>
      </c>
      <c r="E778" s="111">
        <f t="shared" si="156"/>
        <v>97.510140006787836</v>
      </c>
      <c r="F778" s="21"/>
      <c r="G778" s="39"/>
      <c r="H778" s="39"/>
    </row>
    <row r="779" spans="1:11" s="6" customFormat="1" x14ac:dyDescent="0.25">
      <c r="A779" s="230"/>
      <c r="B779" s="119" t="s">
        <v>12</v>
      </c>
      <c r="C779" s="126">
        <f t="shared" si="157"/>
        <v>22508.080000000002</v>
      </c>
      <c r="D779" s="126">
        <f t="shared" si="157"/>
        <v>20844.629999999997</v>
      </c>
      <c r="E779" s="111">
        <f t="shared" si="156"/>
        <v>92.60954288415536</v>
      </c>
      <c r="F779" s="21"/>
      <c r="G779" s="15"/>
      <c r="H779" s="15"/>
    </row>
    <row r="780" spans="1:11" s="3" customFormat="1" ht="21" customHeight="1" x14ac:dyDescent="0.25">
      <c r="A780" s="100"/>
      <c r="B780" s="243" t="s">
        <v>308</v>
      </c>
      <c r="C780" s="243"/>
      <c r="D780" s="243"/>
      <c r="E780" s="243"/>
      <c r="F780" s="243"/>
      <c r="G780" s="14"/>
      <c r="H780" s="14"/>
      <c r="K780" s="6"/>
    </row>
    <row r="781" spans="1:11" s="6" customFormat="1" ht="66" x14ac:dyDescent="0.25">
      <c r="A781" s="230"/>
      <c r="B781" s="121" t="s">
        <v>40</v>
      </c>
      <c r="C781" s="125">
        <f>C782</f>
        <v>4360.8</v>
      </c>
      <c r="D781" s="125">
        <f>D782</f>
        <v>4360.72</v>
      </c>
      <c r="E781" s="109">
        <f>IFERROR(D781/C781*100,0)</f>
        <v>99.998165474224905</v>
      </c>
      <c r="F781" s="119"/>
      <c r="G781" s="15"/>
      <c r="H781" s="15"/>
    </row>
    <row r="782" spans="1:11" s="41" customFormat="1" ht="409.5" customHeight="1" x14ac:dyDescent="0.25">
      <c r="A782" s="230">
        <v>124</v>
      </c>
      <c r="B782" s="122" t="s">
        <v>25</v>
      </c>
      <c r="C782" s="108">
        <f>SUM(C783:C786)</f>
        <v>4360.8</v>
      </c>
      <c r="D782" s="108">
        <f>SUM(D783:D786)</f>
        <v>4360.72</v>
      </c>
      <c r="E782" s="108">
        <f>IFERROR(D782/C782*100,0)</f>
        <v>99.998165474224905</v>
      </c>
      <c r="F782" s="221" t="s">
        <v>304</v>
      </c>
      <c r="G782" s="40"/>
      <c r="H782" s="95"/>
    </row>
    <row r="783" spans="1:11" s="8" customFormat="1" ht="20.25" customHeight="1" x14ac:dyDescent="0.3">
      <c r="A783" s="234"/>
      <c r="B783" s="123" t="s">
        <v>8</v>
      </c>
      <c r="C783" s="126">
        <v>0</v>
      </c>
      <c r="D783" s="126">
        <v>0</v>
      </c>
      <c r="E783" s="105">
        <f t="shared" ref="E783:E786" si="158">IFERROR(D783/C783*100,0)</f>
        <v>0</v>
      </c>
      <c r="F783" s="68"/>
      <c r="G783" s="16"/>
      <c r="H783" s="16"/>
    </row>
    <row r="784" spans="1:11" s="41" customFormat="1" ht="21" customHeight="1" x14ac:dyDescent="0.25">
      <c r="A784" s="230"/>
      <c r="B784" s="124" t="s">
        <v>4</v>
      </c>
      <c r="C784" s="126">
        <v>0</v>
      </c>
      <c r="D784" s="126">
        <v>0</v>
      </c>
      <c r="E784" s="105">
        <f t="shared" si="158"/>
        <v>0</v>
      </c>
      <c r="F784" s="22"/>
      <c r="G784" s="40"/>
      <c r="H784" s="40"/>
    </row>
    <row r="785" spans="1:8" s="8" customFormat="1" x14ac:dyDescent="0.3">
      <c r="A785" s="230"/>
      <c r="B785" s="124" t="s">
        <v>5</v>
      </c>
      <c r="C785" s="126">
        <v>4360.8</v>
      </c>
      <c r="D785" s="126">
        <v>4360.72</v>
      </c>
      <c r="E785" s="105">
        <f t="shared" si="158"/>
        <v>99.998165474224905</v>
      </c>
      <c r="F785" s="22"/>
      <c r="G785" s="16"/>
      <c r="H785" s="16"/>
    </row>
    <row r="786" spans="1:8" s="8" customFormat="1" ht="18.75" customHeight="1" x14ac:dyDescent="0.3">
      <c r="A786" s="230"/>
      <c r="B786" s="113" t="s">
        <v>7</v>
      </c>
      <c r="C786" s="126">
        <v>0</v>
      </c>
      <c r="D786" s="126">
        <v>0</v>
      </c>
      <c r="E786" s="105">
        <f t="shared" si="158"/>
        <v>0</v>
      </c>
      <c r="F786" s="11"/>
      <c r="G786" s="16"/>
      <c r="H786" s="16"/>
    </row>
    <row r="787" spans="1:8" s="6" customFormat="1" ht="60.75" customHeight="1" x14ac:dyDescent="0.25">
      <c r="A787" s="230"/>
      <c r="B787" s="202" t="s">
        <v>43</v>
      </c>
      <c r="C787" s="108">
        <f>C788</f>
        <v>15357.0173</v>
      </c>
      <c r="D787" s="108">
        <f>D788</f>
        <v>14148.9475</v>
      </c>
      <c r="E787" s="108">
        <f>IFERROR(D787/C787*100,0)</f>
        <v>92.133434661169517</v>
      </c>
      <c r="F787" s="22"/>
      <c r="G787" s="15"/>
      <c r="H787" s="15"/>
    </row>
    <row r="788" spans="1:8" s="41" customFormat="1" ht="86.25" customHeight="1" x14ac:dyDescent="0.25">
      <c r="A788" s="230">
        <v>125</v>
      </c>
      <c r="B788" s="122" t="s">
        <v>41</v>
      </c>
      <c r="C788" s="108">
        <f>SUM(C789:C792)</f>
        <v>15357.0173</v>
      </c>
      <c r="D788" s="108">
        <f>SUM(D789:D792)</f>
        <v>14148.9475</v>
      </c>
      <c r="E788" s="108">
        <f>IFERROR(D788/C788*100,0)</f>
        <v>92.133434661169517</v>
      </c>
      <c r="F788" s="119" t="s">
        <v>94</v>
      </c>
      <c r="G788" s="43"/>
      <c r="H788" s="40"/>
    </row>
    <row r="789" spans="1:8" s="8" customFormat="1" ht="20.25" customHeight="1" x14ac:dyDescent="0.3">
      <c r="A789" s="234"/>
      <c r="B789" s="123" t="s">
        <v>8</v>
      </c>
      <c r="C789" s="126">
        <v>0</v>
      </c>
      <c r="D789" s="126">
        <v>0</v>
      </c>
      <c r="E789" s="105">
        <f t="shared" ref="E789:E792" si="159">IFERROR(D789/C789*100,0)</f>
        <v>0</v>
      </c>
      <c r="F789" s="68"/>
      <c r="G789" s="16"/>
      <c r="H789" s="16"/>
    </row>
    <row r="790" spans="1:8" s="41" customFormat="1" ht="21" customHeight="1" x14ac:dyDescent="0.25">
      <c r="A790" s="230"/>
      <c r="B790" s="124" t="s">
        <v>4</v>
      </c>
      <c r="C790" s="126">
        <v>0</v>
      </c>
      <c r="D790" s="126">
        <v>0</v>
      </c>
      <c r="E790" s="105">
        <f t="shared" si="159"/>
        <v>0</v>
      </c>
      <c r="F790" s="22"/>
      <c r="G790" s="40"/>
      <c r="H790" s="40"/>
    </row>
    <row r="791" spans="1:8" s="8" customFormat="1" x14ac:dyDescent="0.3">
      <c r="A791" s="230"/>
      <c r="B791" s="124" t="s">
        <v>5</v>
      </c>
      <c r="C791" s="126">
        <v>15357.0173</v>
      </c>
      <c r="D791" s="126">
        <v>14148.9475</v>
      </c>
      <c r="E791" s="105">
        <f t="shared" si="159"/>
        <v>92.133434661169517</v>
      </c>
      <c r="F791" s="22"/>
      <c r="G791" s="16"/>
      <c r="H791" s="16"/>
    </row>
    <row r="792" spans="1:8" s="8" customFormat="1" ht="18.75" customHeight="1" x14ac:dyDescent="0.3">
      <c r="A792" s="230"/>
      <c r="B792" s="113" t="s">
        <v>7</v>
      </c>
      <c r="C792" s="126">
        <v>0</v>
      </c>
      <c r="D792" s="126">
        <v>0</v>
      </c>
      <c r="E792" s="105">
        <f t="shared" si="159"/>
        <v>0</v>
      </c>
      <c r="F792" s="11"/>
      <c r="G792" s="16"/>
      <c r="H792" s="16"/>
    </row>
    <row r="793" spans="1:8" s="6" customFormat="1" ht="81" customHeight="1" x14ac:dyDescent="0.25">
      <c r="A793" s="230"/>
      <c r="B793" s="202" t="s">
        <v>42</v>
      </c>
      <c r="C793" s="108">
        <f>C794</f>
        <v>12971.096600000001</v>
      </c>
      <c r="D793" s="108">
        <f>D794</f>
        <v>10557.2066</v>
      </c>
      <c r="E793" s="108">
        <f>IFERROR(D793/C793*100,0)</f>
        <v>81.390239588532538</v>
      </c>
      <c r="F793" s="22"/>
      <c r="G793" s="15"/>
      <c r="H793" s="15"/>
    </row>
    <row r="794" spans="1:8" s="41" customFormat="1" ht="83.25" customHeight="1" x14ac:dyDescent="0.25">
      <c r="A794" s="230">
        <v>126</v>
      </c>
      <c r="B794" s="122" t="s">
        <v>44</v>
      </c>
      <c r="C794" s="108">
        <f>SUM(C795:C798)</f>
        <v>12971.096600000001</v>
      </c>
      <c r="D794" s="108">
        <f>SUM(D795:D798)</f>
        <v>10557.2066</v>
      </c>
      <c r="E794" s="108">
        <f>IFERROR(D794/C794*100,0)</f>
        <v>81.390239588532538</v>
      </c>
      <c r="F794" s="119" t="s">
        <v>303</v>
      </c>
      <c r="G794" s="40"/>
      <c r="H794" s="40"/>
    </row>
    <row r="795" spans="1:8" s="8" customFormat="1" ht="20.25" customHeight="1" x14ac:dyDescent="0.3">
      <c r="A795" s="234"/>
      <c r="B795" s="123" t="s">
        <v>8</v>
      </c>
      <c r="C795" s="126">
        <v>0</v>
      </c>
      <c r="D795" s="126">
        <v>0</v>
      </c>
      <c r="E795" s="111">
        <f t="shared" ref="E795:E798" si="160">IFERROR(D795/C795*100,0)</f>
        <v>0</v>
      </c>
      <c r="F795" s="68"/>
      <c r="G795" s="16"/>
      <c r="H795" s="16"/>
    </row>
    <row r="796" spans="1:8" s="41" customFormat="1" ht="21" customHeight="1" x14ac:dyDescent="0.25">
      <c r="A796" s="230"/>
      <c r="B796" s="124" t="s">
        <v>4</v>
      </c>
      <c r="C796" s="126">
        <v>0</v>
      </c>
      <c r="D796" s="126">
        <v>0</v>
      </c>
      <c r="E796" s="111">
        <f t="shared" si="160"/>
        <v>0</v>
      </c>
      <c r="F796" s="22"/>
      <c r="G796" s="40"/>
      <c r="H796" s="40"/>
    </row>
    <row r="797" spans="1:8" s="8" customFormat="1" x14ac:dyDescent="0.3">
      <c r="A797" s="230"/>
      <c r="B797" s="124" t="s">
        <v>5</v>
      </c>
      <c r="C797" s="126">
        <v>12971.096600000001</v>
      </c>
      <c r="D797" s="126">
        <v>10557.2066</v>
      </c>
      <c r="E797" s="111">
        <f t="shared" si="160"/>
        <v>81.390239588532538</v>
      </c>
      <c r="F797" s="22"/>
      <c r="G797" s="16"/>
      <c r="H797" s="16"/>
    </row>
    <row r="798" spans="1:8" s="8" customFormat="1" ht="18.75" customHeight="1" x14ac:dyDescent="0.3">
      <c r="A798" s="230"/>
      <c r="B798" s="113" t="s">
        <v>7</v>
      </c>
      <c r="C798" s="126">
        <v>0</v>
      </c>
      <c r="D798" s="126">
        <v>0</v>
      </c>
      <c r="E798" s="111">
        <f t="shared" si="160"/>
        <v>0</v>
      </c>
      <c r="F798" s="11"/>
      <c r="G798" s="16"/>
      <c r="H798" s="16"/>
    </row>
    <row r="799" spans="1:8" s="6" customFormat="1" x14ac:dyDescent="0.25">
      <c r="A799" s="230"/>
      <c r="B799" s="129" t="s">
        <v>6</v>
      </c>
      <c r="C799" s="116">
        <f>SUM(C800:C803)</f>
        <v>32688.9139</v>
      </c>
      <c r="D799" s="116">
        <f>SUM(D800:D803)</f>
        <v>29066.874100000001</v>
      </c>
      <c r="E799" s="116">
        <f>IFERROR(D799/C799*100,0)</f>
        <v>88.919669184848644</v>
      </c>
      <c r="F799" s="26"/>
      <c r="G799" s="15"/>
      <c r="H799" s="15"/>
    </row>
    <row r="800" spans="1:8" s="3" customFormat="1" x14ac:dyDescent="0.25">
      <c r="A800" s="100"/>
      <c r="B800" s="123" t="s">
        <v>8</v>
      </c>
      <c r="C800" s="105">
        <f>C783+C789+C795</f>
        <v>0</v>
      </c>
      <c r="D800" s="105">
        <f>D783+D789+D795</f>
        <v>0</v>
      </c>
      <c r="E800" s="111">
        <f t="shared" ref="E800:E803" si="161">IFERROR(D800/C800*100,0)</f>
        <v>0</v>
      </c>
      <c r="F800" s="22"/>
      <c r="G800" s="14"/>
      <c r="H800" s="14"/>
    </row>
    <row r="801" spans="1:8" s="6" customFormat="1" x14ac:dyDescent="0.25">
      <c r="A801" s="230"/>
      <c r="B801" s="124" t="s">
        <v>4</v>
      </c>
      <c r="C801" s="105">
        <f t="shared" ref="C801:D803" si="162">C784+C790+C796</f>
        <v>0</v>
      </c>
      <c r="D801" s="105">
        <f t="shared" si="162"/>
        <v>0</v>
      </c>
      <c r="E801" s="111">
        <f t="shared" si="161"/>
        <v>0</v>
      </c>
      <c r="F801" s="22"/>
      <c r="G801" s="15"/>
      <c r="H801" s="15"/>
    </row>
    <row r="802" spans="1:8" s="8" customFormat="1" x14ac:dyDescent="0.3">
      <c r="A802" s="230"/>
      <c r="B802" s="124" t="s">
        <v>5</v>
      </c>
      <c r="C802" s="105">
        <f t="shared" si="162"/>
        <v>32688.9139</v>
      </c>
      <c r="D802" s="105">
        <f t="shared" si="162"/>
        <v>29066.874100000001</v>
      </c>
      <c r="E802" s="111">
        <f t="shared" si="161"/>
        <v>88.919669184848644</v>
      </c>
      <c r="F802" s="22"/>
      <c r="G802" s="16"/>
      <c r="H802" s="16"/>
    </row>
    <row r="803" spans="1:8" s="8" customFormat="1" ht="18.75" customHeight="1" x14ac:dyDescent="0.3">
      <c r="A803" s="230"/>
      <c r="B803" s="113" t="s">
        <v>7</v>
      </c>
      <c r="C803" s="105">
        <f t="shared" si="162"/>
        <v>0</v>
      </c>
      <c r="D803" s="105">
        <f t="shared" si="162"/>
        <v>0</v>
      </c>
      <c r="E803" s="111">
        <f t="shared" si="161"/>
        <v>0</v>
      </c>
      <c r="F803" s="11"/>
      <c r="G803" s="16"/>
      <c r="H803" s="16"/>
    </row>
    <row r="804" spans="1:8" ht="45.75" customHeight="1" x14ac:dyDescent="0.3">
      <c r="B804" s="225" t="s">
        <v>15</v>
      </c>
      <c r="C804" s="226">
        <f>SUM(C15,C43,C137,C197,C223,C287,C317,C360,C447,C502,C535,C561,C612,C640,C694,C718,C388,C735,C775,C799)</f>
        <v>6596030.4207000006</v>
      </c>
      <c r="D804" s="226">
        <f>SUM(D15,D43,D137,D197,D223,D287,D317,D360,D447,D502,D535,D561,D612,D640,D694,D718,D388,D735,D775,D799)</f>
        <v>5960430.3032999998</v>
      </c>
      <c r="E804" s="226">
        <f t="shared" ref="E804" si="163">IFERROR(D804/C804*100,0)</f>
        <v>90.363899544712098</v>
      </c>
      <c r="F804" s="227"/>
      <c r="G804" s="65"/>
      <c r="H804" s="13"/>
    </row>
    <row r="805" spans="1:8" x14ac:dyDescent="0.3">
      <c r="B805" s="222" t="s">
        <v>8</v>
      </c>
      <c r="C805" s="224">
        <f t="shared" ref="C805:D808" si="164">SUM(C11,C23,C28,C34,C39,C51,C56,C61,C66,C71,C77,C82,C87,C92,C97,C103,C108,C113,C118,C123,C128,C133,C145,C150,C155,C160,C165,C170,C176,C181,C187,C193,C204,C209,C214,C219,C231,C236,C241,C246,C251,C256,C262,C267,C273,C278,C283,C296,C301,C307,C313,C325,C330,C335,C340,C345,C351,C356,C396,C401,C406,C411,C416,C421,C427,C432,C437,C443,C455,C460,C465,C471,C476,C482,C487,C492,C498,C510,C516,C521,C526,C531,C542,C547,C552,C557,C568,C573,C578,C583,C588,C593,C598,C603,C608,C620,C625,C631,C636,C648,C653,C658,C663,C669,C674,C679,C685,C690,C702,C708,C714,C368,C374,C379,C384,C726,C731,C743,C749,C754,C759,C765,C771,C783,C789,C795)</f>
        <v>79500.096600000004</v>
      </c>
      <c r="D805" s="224">
        <f t="shared" si="164"/>
        <v>78319.357399999994</v>
      </c>
      <c r="E805" s="111">
        <f>IFERROR(D805/C805*100,0)</f>
        <v>98.514795263783355</v>
      </c>
      <c r="F805" s="71"/>
      <c r="H805" s="13"/>
    </row>
    <row r="806" spans="1:8" x14ac:dyDescent="0.3">
      <c r="B806" s="222" t="s">
        <v>4</v>
      </c>
      <c r="C806" s="224">
        <f t="shared" si="164"/>
        <v>2707171.9904000005</v>
      </c>
      <c r="D806" s="224">
        <f>SUM(D12,D24,D29,D35,D40,D52,D57,D62,D67,D72,D78,D83,D88,D93,D98,D104,D109,D114,D119,D124,D129,D134,D146,D151,D156,D161,D166,D171,D177,D182,D188,D194,D205,D210,D215,D220,D232,D237,D242,D247,D252,D257,D263,D268,D274,D279,D284,D297,D302,D308,D314,D326,D331,D336,D341,D346,D352,D357,D397,D402,D407,D412,D417,D422,D428,D433,D438,D444,D456,D461,D466,D472,D477,D483,D488,D493,D499,D511,D517,D522,D527,D532,D543,D548,D553,D558,D569,D574,D579,D584,D589,D594,D599,D604,D609,D621,D626,D632,D637,D649,D654,D659,D664,D670,D675,D680,D686,D691,D703,D709,D715,D369,D375,D380,D385,D727,D732,D744,D750,D755,D760,D766,D772,D784,D790,D796)</f>
        <v>2650394.7383000012</v>
      </c>
      <c r="E806" s="111">
        <f t="shared" ref="E806:E808" si="165">IFERROR(D806/C806*100,0)</f>
        <v>97.902709827770863</v>
      </c>
      <c r="F806" s="229"/>
      <c r="H806" s="13"/>
    </row>
    <row r="807" spans="1:8" x14ac:dyDescent="0.3">
      <c r="B807" s="222" t="s">
        <v>5</v>
      </c>
      <c r="C807" s="224">
        <f t="shared" si="164"/>
        <v>2881338.9414999997</v>
      </c>
      <c r="D807" s="224">
        <f t="shared" si="164"/>
        <v>2733025.5012000012</v>
      </c>
      <c r="E807" s="111">
        <f t="shared" si="165"/>
        <v>94.852620836659085</v>
      </c>
      <c r="F807" s="229"/>
      <c r="H807" s="13"/>
    </row>
    <row r="808" spans="1:8" x14ac:dyDescent="0.3">
      <c r="B808" s="222" t="s">
        <v>7</v>
      </c>
      <c r="C808" s="224">
        <f t="shared" si="164"/>
        <v>928019.3922</v>
      </c>
      <c r="D808" s="224">
        <f t="shared" si="164"/>
        <v>498690.70639999997</v>
      </c>
      <c r="E808" s="111">
        <f t="shared" si="165"/>
        <v>53.737099740748285</v>
      </c>
      <c r="F808" s="229"/>
      <c r="H808" s="13"/>
    </row>
    <row r="809" spans="1:8" x14ac:dyDescent="0.3">
      <c r="C809" s="238">
        <f>C807+C808</f>
        <v>3809358.3336999998</v>
      </c>
      <c r="D809" s="238">
        <f>D807+D808</f>
        <v>3231716.2076000012</v>
      </c>
    </row>
    <row r="810" spans="1:8" x14ac:dyDescent="0.3">
      <c r="B810" s="237">
        <v>1</v>
      </c>
      <c r="C810" s="239">
        <v>62</v>
      </c>
      <c r="D810" s="228"/>
    </row>
    <row r="811" spans="1:8" x14ac:dyDescent="0.3">
      <c r="B811" s="240" t="s">
        <v>96</v>
      </c>
      <c r="C811" s="239">
        <v>26</v>
      </c>
      <c r="D811" s="228"/>
    </row>
    <row r="812" spans="1:8" x14ac:dyDescent="0.3">
      <c r="B812" s="241" t="s">
        <v>97</v>
      </c>
      <c r="C812" s="239">
        <v>23</v>
      </c>
      <c r="D812" s="228"/>
    </row>
    <row r="813" spans="1:8" x14ac:dyDescent="0.3">
      <c r="B813" s="241" t="s">
        <v>98</v>
      </c>
      <c r="C813" s="239">
        <v>15</v>
      </c>
      <c r="D813" s="228"/>
    </row>
    <row r="817" spans="3:3" x14ac:dyDescent="0.3">
      <c r="C817" s="98"/>
    </row>
    <row r="818" spans="3:3" x14ac:dyDescent="0.3">
      <c r="C818"/>
    </row>
    <row r="819" spans="3:3" x14ac:dyDescent="0.3">
      <c r="C819" s="98"/>
    </row>
    <row r="820" spans="3:3" x14ac:dyDescent="0.3">
      <c r="C820"/>
    </row>
    <row r="821" spans="3:3" x14ac:dyDescent="0.3">
      <c r="C821" s="98"/>
    </row>
    <row r="822" spans="3:3" x14ac:dyDescent="0.3">
      <c r="C822"/>
    </row>
    <row r="823" spans="3:3" x14ac:dyDescent="0.3">
      <c r="C823" s="98"/>
    </row>
  </sheetData>
  <customSheetViews>
    <customSheetView guid="{3693EDC1-FD1C-4AF3-912C-19CDCDBFB43C}" scale="70" showPageBreaks="1" fitToPage="1" printArea="1" view="pageBreakPreview">
      <pane ySplit="6" topLeftCell="A672" activePane="bottomLeft" state="frozen"/>
      <selection pane="bottomLeft" activeCell="B678" sqref="B678"/>
      <rowBreaks count="1" manualBreakCount="1">
        <brk id="43" max="16383" man="1"/>
      </rowBreaks>
      <pageMargins left="0" right="0" top="0" bottom="0" header="0" footer="0"/>
      <pageSetup paperSize="9" scale="51" firstPageNumber="55" fitToHeight="0" orientation="portrait" useFirstPageNumber="1" r:id="rId1"/>
      <headerFooter>
        <oddFooter>&amp;R &amp;P</oddFooter>
      </headerFooter>
    </customSheetView>
    <customSheetView guid="{7EFB992A-5645-4F29-95A8-993A90C7BBCC}" scale="70" showPageBreaks="1" fitToPage="1" printArea="1">
      <pane ySplit="6" topLeftCell="A334" activePane="bottomLeft" state="frozen"/>
      <selection pane="bottomLeft" activeCell="F340" sqref="F340"/>
      <rowBreaks count="7" manualBreakCount="7">
        <brk id="43" min="1" max="5" man="1"/>
        <brk id="88" min="1" max="5" man="1"/>
        <brk id="167" min="1" max="5" man="1"/>
        <brk id="249" min="1" max="5" man="1"/>
        <brk id="309" min="1" max="5" man="1"/>
        <brk id="383" min="1" max="5" man="1"/>
        <brk id="459" min="1" max="5" man="1"/>
      </rowBreaks>
      <pageMargins left="0" right="0" top="0" bottom="0" header="0" footer="0"/>
      <pageSetup paperSize="9" scale="61" firstPageNumber="57" fitToHeight="0" orientation="portrait" useFirstPageNumber="1" r:id="rId2"/>
      <headerFooter>
        <oddFooter>&amp;R &amp;P</oddFooter>
      </headerFooter>
    </customSheetView>
    <customSheetView guid="{161695C3-1CE5-4E5C-AD86-E27CE310F608}" scale="80" showPageBreaks="1" fitToPage="1" printArea="1" hiddenRows="1" view="pageBreakPreview">
      <pane ySplit="6" topLeftCell="A151" activePane="bottomLeft" state="frozen"/>
      <selection pane="bottomLeft" activeCell="A162" sqref="A162"/>
      <rowBreaks count="12" manualBreakCount="12">
        <brk id="43" min="1" max="5" man="1"/>
        <brk id="75" min="1" max="5" man="1"/>
        <brk id="99" min="1" max="5" man="1"/>
        <brk id="129" min="1" max="5" man="1"/>
        <brk id="170" min="1" max="5" man="1"/>
        <brk id="209" min="1" max="5" man="1"/>
        <brk id="248" min="1" max="5" man="1"/>
        <brk id="281" min="1" max="5" man="1"/>
        <brk id="325" min="1" max="5" man="1"/>
        <brk id="363" min="1" max="5" man="1"/>
        <brk id="401" min="1" max="5" man="1"/>
        <brk id="435" min="1" max="5" man="1"/>
      </rowBreaks>
      <pageMargins left="0" right="0" top="0" bottom="0" header="0" footer="0"/>
      <pageSetup paperSize="9" scale="43" firstPageNumber="53" fitToHeight="0" orientation="portrait" useFirstPageNumber="1" r:id="rId3"/>
      <headerFooter>
        <oddFooter>&amp;R &amp;P</oddFooter>
      </headerFooter>
    </customSheetView>
    <customSheetView guid="{E804F883-CA9D-4450-B2B1-A56C9C315ECD}" scale="70" showPageBreaks="1" fitToPage="1" printArea="1">
      <pane ySplit="6" topLeftCell="A383" activePane="bottomLeft" state="frozen"/>
      <selection pane="bottomLeft" activeCell="F386" sqref="F386"/>
      <rowBreaks count="11" manualBreakCount="11">
        <brk id="47" min="1" max="5" man="1"/>
        <brk id="91" min="1" max="5" man="1"/>
        <brk id="139" min="1" max="5" man="1"/>
        <brk id="173" min="1" max="5" man="1"/>
        <brk id="220" min="1" max="5" man="1"/>
        <brk id="265" min="1" max="5" man="1"/>
        <brk id="302" min="1" max="5" man="1"/>
        <brk id="331" min="1" max="5" man="1"/>
        <brk id="366" min="1" max="5" man="1"/>
        <brk id="396" min="1" max="5" man="1"/>
        <brk id="434" min="1" max="5" man="1"/>
      </rowBreaks>
      <pageMargins left="0" right="0" top="0" bottom="0" header="0" footer="0"/>
      <pageSetup paperSize="9" scale="45" firstPageNumber="57" fitToHeight="0" orientation="portrait" useFirstPageNumber="1" r:id="rId4"/>
      <headerFooter>
        <oddFooter>&amp;R &amp;P</oddFooter>
      </headerFooter>
    </customSheetView>
    <customSheetView guid="{10610988-B7D0-46D7-B8FD-DA5F72A4893C}" scale="70" showPageBreaks="1" fitToPage="1" printArea="1" hiddenRows="1">
      <pane ySplit="6" topLeftCell="A53" activePane="bottomLeft" state="frozen"/>
      <selection pane="bottomLeft" activeCell="F63" sqref="F63"/>
      <pageMargins left="0" right="0" top="0" bottom="0" header="0" footer="0"/>
      <pageSetup paperSize="9" scale="45" firstPageNumber="53" fitToHeight="0" orientation="portrait" useFirstPageNumber="1" r:id="rId5"/>
      <headerFooter>
        <oddFooter>&amp;R &amp;P</oddFooter>
      </headerFooter>
    </customSheetView>
    <customSheetView guid="{E7170C51-9D5A-4A08-B92E-A8EB730D7DEE}" scale="70" showPageBreaks="1" fitToPage="1" printArea="1">
      <pane ySplit="6" topLeftCell="A657" activePane="bottomLeft" state="frozen"/>
      <selection pane="bottomLeft" activeCell="G660" sqref="G660"/>
      <pageMargins left="0" right="0" top="0" bottom="0" header="0" footer="0"/>
      <pageSetup paperSize="9" scale="57" firstPageNumber="55" fitToHeight="0" orientation="portrait" useFirstPageNumber="1" r:id="rId6"/>
      <headerFooter>
        <oddFooter>&amp;R &amp;P</oddFooter>
      </headerFooter>
    </customSheetView>
  </customSheetViews>
  <mergeCells count="24">
    <mergeCell ref="B3:F3"/>
    <mergeCell ref="B8:F8"/>
    <mergeCell ref="B617:F617"/>
    <mergeCell ref="B142:F142"/>
    <mergeCell ref="B20:F20"/>
    <mergeCell ref="B566:F566"/>
    <mergeCell ref="B452:F452"/>
    <mergeCell ref="B228:F228"/>
    <mergeCell ref="B7:F7"/>
    <mergeCell ref="B292:F292"/>
    <mergeCell ref="B293:F293"/>
    <mergeCell ref="B780:F780"/>
    <mergeCell ref="B699:F699"/>
    <mergeCell ref="B540:F540"/>
    <mergeCell ref="B365:F365"/>
    <mergeCell ref="B48:F48"/>
    <mergeCell ref="B645:F645"/>
    <mergeCell ref="B202:F202"/>
    <mergeCell ref="B740:F740"/>
    <mergeCell ref="B507:F507"/>
    <mergeCell ref="B724:F724"/>
    <mergeCell ref="B393:F393"/>
    <mergeCell ref="B322:F322"/>
    <mergeCell ref="B723:F723"/>
  </mergeCells>
  <pageMargins left="0" right="0" top="0" bottom="0" header="0" footer="0"/>
  <pageSetup paperSize="9" scale="51" firstPageNumber="55" fitToHeight="0" orientation="portrait" useFirstPageNumber="1" r:id="rId7"/>
  <headerFooter>
    <oddFooter>&amp;R &amp;P</oddFooter>
  </headerFooter>
  <rowBreaks count="1" manualBreakCount="1">
    <brk id="43" max="16383" man="1"/>
  </rowBreaks>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Саратова Ольга Сергеевна</cp:lastModifiedBy>
  <cp:lastPrinted>2021-04-29T11:26:30Z</cp:lastPrinted>
  <dcterms:created xsi:type="dcterms:W3CDTF">2006-09-16T00:00:00Z</dcterms:created>
  <dcterms:modified xsi:type="dcterms:W3CDTF">2023-05-24T11:34:04Z</dcterms:modified>
</cp:coreProperties>
</file>