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6.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224.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УЭ\ОТДЕЛ АНАЛИТИКИ\МУНИЦИПАЛЬНЫЕ и ГОС. ПРОГРАММЫ\Годовой отчет о ходе реализации и оценке эффективности МП за 2022 год\"/>
    </mc:Choice>
  </mc:AlternateContent>
  <bookViews>
    <workbookView xWindow="0" yWindow="0" windowWidth="19530" windowHeight="11985"/>
  </bookViews>
  <sheets>
    <sheet name="Приложение 1" sheetId="1" r:id="rId1"/>
  </sheets>
  <definedNames>
    <definedName name="_xlnm._FilterDatabase" localSheetId="0" hidden="1">'Приложение 1'!$A$6:$F$813</definedName>
    <definedName name="Z_10610988_B7D0_46D7_B8FD_DA5F72A4893C_.wvu.PrintArea" localSheetId="0" hidden="1">'Приложение 1'!$B$1:$F$808</definedName>
    <definedName name="Z_10610988_B7D0_46D7_B8FD_DA5F72A4893C_.wvu.PrintTitles" localSheetId="0" hidden="1">'Приложение 1'!$5:$6</definedName>
    <definedName name="Z_10610988_B7D0_46D7_B8FD_DA5F72A4893C_.wvu.Rows" localSheetId="0" hidden="1">'Приложение 1'!#REF!,'Приложение 1'!#REF!,'Приложение 1'!#REF!,'Приложение 1'!$622:$622,'Приложение 1'!$626:$626,'Приложение 1'!#REF!,'Приложение 1'!#REF!,'Приложение 1'!$800:$800</definedName>
    <definedName name="Z_161695C3_1CE5_4E5C_AD86_E27CE310F608_.wvu.PrintArea" localSheetId="0" hidden="1">'Приложение 1'!$B$1:$F$808</definedName>
    <definedName name="Z_161695C3_1CE5_4E5C_AD86_E27CE310F608_.wvu.PrintTitles" localSheetId="0" hidden="1">'Приложение 1'!$5:$6</definedName>
    <definedName name="Z_161695C3_1CE5_4E5C_AD86_E27CE310F608_.wvu.Rows" localSheetId="0" hidden="1">'Приложение 1'!$622:$622,'Приложение 1'!$626:$626,'Приложение 1'!#REF!,'Приложение 1'!#REF!,'Приложение 1'!$800:$800,'Приложение 1'!#REF!,'Приложение 1'!#REF!,'Приложение 1'!#REF!,'Приложение 1'!#REF!</definedName>
    <definedName name="Z_29F2F343_E3BD_4935_9726_11E7AE95E595_.wvu.FilterData" localSheetId="0" hidden="1">'Приложение 1'!$E$1:$E$823</definedName>
    <definedName name="Z_3031AB16_C8B3_4143_AB88_992EA3B4FB71_.wvu.FilterData" localSheetId="0" hidden="1">'Приложение 1'!$E$1:$E$823</definedName>
    <definedName name="Z_3693EDC1_FD1C_4AF3_912C_19CDCDBFB43C_.wvu.FilterData" localSheetId="0" hidden="1">'Приложение 1'!$A$6:$F$813</definedName>
    <definedName name="Z_3693EDC1_FD1C_4AF3_912C_19CDCDBFB43C_.wvu.PrintArea" localSheetId="0" hidden="1">'Приложение 1'!$A$1:$H$813</definedName>
    <definedName name="Z_3693EDC1_FD1C_4AF3_912C_19CDCDBFB43C_.wvu.PrintTitles" localSheetId="0" hidden="1">'Приложение 1'!$5:$6</definedName>
    <definedName name="Z_57E6AA82_5213_42F8_BA46_E82F1070869C_.wvu.FilterData" localSheetId="0" hidden="1">'Приложение 1'!$E$1:$E$823</definedName>
    <definedName name="Z_61608B9A_4DF0_49F2_B4C8_EC61EE9BFAB9_.wvu.FilterData" localSheetId="0" hidden="1">'Приложение 1'!$E$1:$E$823</definedName>
    <definedName name="Z_6297A5E8_FF55_49F1_9F51_E3D110BD5B97_.wvu.FilterData" localSheetId="0" hidden="1">'Приложение 1'!$E$1:$E$823</definedName>
    <definedName name="Z_6D49F44D_DF55_42F5_A9F4_4DD1ACF593C5_.wvu.FilterData" localSheetId="0" hidden="1">'Приложение 1'!$E$1:$E$823</definedName>
    <definedName name="Z_7EFB992A_5645_4F29_95A8_993A90C7BBCC_.wvu.FilterData" localSheetId="0" hidden="1">'Приложение 1'!$A$6:$F$813</definedName>
    <definedName name="Z_7EFB992A_5645_4F29_95A8_993A90C7BBCC_.wvu.PrintArea" localSheetId="0" hidden="1">'Приложение 1'!$B$1:$F$808</definedName>
    <definedName name="Z_7EFB992A_5645_4F29_95A8_993A90C7BBCC_.wvu.PrintTitles" localSheetId="0" hidden="1">'Приложение 1'!$5:$6</definedName>
    <definedName name="Z_81252870_18CB_4AEE_AF28_89DC02D9C22C_.wvu.FilterData" localSheetId="0" hidden="1">'Приложение 1'!$A$6:$F$813</definedName>
    <definedName name="Z_9371457F_479C_429C_A7DB_E6B8F4158107_.wvu.FilterData" localSheetId="0" hidden="1">'Приложение 1'!$E$1:$E$823</definedName>
    <definedName name="Z_A1DC8CE0_05CC_41C3_BFC7_D6650DF07C57_.wvu.FilterData" localSheetId="0" hidden="1">'Приложение 1'!$E$1:$E$823</definedName>
    <definedName name="Z_AFAF5B27_ECE7_42EF_9831_5CA2694E1F9F_.wvu.FilterData" localSheetId="0" hidden="1">'Приложение 1'!$E$1:$E$823</definedName>
    <definedName name="Z_B38F8C1F_E749_4692_A2B2_0C4BBF76BAA7_.wvu.FilterData" localSheetId="0" hidden="1">'Приложение 1'!$E$1:$E$823</definedName>
    <definedName name="Z_B94AAC2A_FD53_46CC_8C62_7BD07A5CA112_.wvu.FilterData" localSheetId="0" hidden="1">'Приложение 1'!$E$1:$E$823</definedName>
    <definedName name="Z_B9C00713_D332_40AC_8381_A2549C8AAAA8_.wvu.FilterData" localSheetId="0" hidden="1">'Приложение 1'!$E$1:$E$823</definedName>
    <definedName name="Z_BC582C35_126B_4774_9F3B_E1A318C40D6E_.wvu.FilterData" localSheetId="0" hidden="1">'Приложение 1'!$E$1:$E$823</definedName>
    <definedName name="Z_C2ED1905_4D63_49B8_A682_42ED71D5E9D1_.wvu.FilterData" localSheetId="0" hidden="1">'Приложение 1'!$E$1:$E$823</definedName>
    <definedName name="Z_CC863513_19CE_4EC5_BE2B_4A25B0E1E731_.wvu.FilterData" localSheetId="0" hidden="1">'Приложение 1'!$E$1:$E$823</definedName>
    <definedName name="Z_CF9BC17D_A75B_40E2_BF91_14BDB93F576A_.wvu.FilterData" localSheetId="0" hidden="1">'Приложение 1'!$A$9:$F$813</definedName>
    <definedName name="Z_E068334A_F89C_40FB_AFE9_A7A690292831_.wvu.FilterData" localSheetId="0" hidden="1">'Приложение 1'!$E$1:$E$823</definedName>
    <definedName name="Z_E488BC3C_F512_4AB9_95C1_CE142F3345A9_.wvu.FilterData" localSheetId="0" hidden="1">'Приложение 1'!$E$1:$E$823</definedName>
    <definedName name="Z_E7170C51_9D5A_4A08_B92E_A8EB730D7DEE_.wvu.FilterData" localSheetId="0" hidden="1">'Приложение 1'!$E$1:$E$823</definedName>
    <definedName name="Z_E7170C51_9D5A_4A08_B92E_A8EB730D7DEE_.wvu.PrintArea" localSheetId="0" hidden="1">'Приложение 1'!$A$1:$G$808</definedName>
    <definedName name="Z_E7170C51_9D5A_4A08_B92E_A8EB730D7DEE_.wvu.PrintTitles" localSheetId="0" hidden="1">'Приложение 1'!$5:$6</definedName>
    <definedName name="Z_E804F883_CA9D_4450_B2B1_A56C9C315ECD_.wvu.PrintArea" localSheetId="0" hidden="1">'Приложение 1'!$B$1:$F$808</definedName>
    <definedName name="Z_E804F883_CA9D_4450_B2B1_A56C9C315ECD_.wvu.PrintTitles" localSheetId="0" hidden="1">'Приложение 1'!$5:$6</definedName>
    <definedName name="_xlnm.Print_Titles" localSheetId="0">'Приложение 1'!$5:$6</definedName>
    <definedName name="_xlnm.Print_Area" localSheetId="0">'Приложение 1'!$A$1:$H$813</definedName>
  </definedNames>
  <calcPr calcId="152511"/>
  <customWorkbookViews>
    <customWorkbookView name="Саратова Ольга Сергеевна - Личное представление" guid="{3693EDC1-FD1C-4AF3-912C-19CDCDBFB43C}" mergeInterval="0" personalView="1" xWindow="778" yWindow="26" windowWidth="1062" windowHeight="1015" activeSheetId="1"/>
    <customWorkbookView name="Шишкина Юлия Андреева - Личное представление" guid="{7EFB992A-5645-4F29-95A8-993A90C7BBCC}" mergeInterval="0" personalView="1" xWindow="946" yWindow="58" windowWidth="935" windowHeight="889" activeSheetId="1"/>
    <customWorkbookView name="Бондарева Оксана Петровна - Личное представление" guid="{161695C3-1CE5-4E5C-AD86-E27CE310F608}" mergeInterval="0" personalView="1" maximized="1" xWindow="-8" yWindow="-8" windowWidth="1936" windowHeight="1056" activeSheetId="1"/>
    <customWorkbookView name="Степаненко Наталья Алексеевна - Личное представление" guid="{E804F883-CA9D-4450-B2B1-A56C9C315ECD}" mergeInterval="0" personalView="1" xWindow="136" yWindow="1" windowWidth="1361" windowHeight="1051" activeSheetId="1"/>
    <customWorkbookView name="Логинова Ленара Юлдашевна - Личное представление" guid="{10610988-B7D0-46D7-B8FD-DA5F72A4893C}" mergeInterval="0" personalView="1" maximized="1" windowWidth="1916" windowHeight="854" activeSheetId="1"/>
    <customWorkbookView name="Митина Екатерина Сергеевна - Личное представление" guid="{E7170C51-9D5A-4A08-B92E-A8EB730D7DEE}" mergeInterval="0" personalView="1" windowWidth="960" windowHeight="1040" activeSheetId="1"/>
  </customWorkbookViews>
</workbook>
</file>

<file path=xl/calcChain.xml><?xml version="1.0" encoding="utf-8"?>
<calcChain xmlns="http://schemas.openxmlformats.org/spreadsheetml/2006/main">
  <c r="C230" i="1" l="1"/>
  <c r="D806" i="1" l="1"/>
  <c r="C564" i="1" l="1"/>
  <c r="D65" i="1" l="1"/>
  <c r="C538" i="1" l="1"/>
  <c r="D805" i="1" l="1"/>
  <c r="D807" i="1"/>
  <c r="D808" i="1"/>
  <c r="C806" i="1"/>
  <c r="C807" i="1"/>
  <c r="C808" i="1"/>
  <c r="C805" i="1"/>
  <c r="C809" i="1" l="1"/>
  <c r="D809" i="1"/>
  <c r="G395" i="1"/>
  <c r="C546" i="1" l="1"/>
  <c r="D329" i="1" l="1"/>
  <c r="C324" i="1"/>
  <c r="D536" i="1" l="1"/>
  <c r="D503" i="1"/>
  <c r="D504" i="1"/>
  <c r="D505" i="1"/>
  <c r="D506" i="1"/>
  <c r="C504" i="1"/>
  <c r="C505" i="1"/>
  <c r="C506" i="1"/>
  <c r="C503" i="1"/>
  <c r="D362" i="1"/>
  <c r="D344" i="1"/>
  <c r="G505" i="1" l="1"/>
  <c r="D199" i="1"/>
  <c r="D200" i="1"/>
  <c r="D201" i="1"/>
  <c r="C199" i="1"/>
  <c r="C200" i="1"/>
  <c r="C201" i="1"/>
  <c r="D198" i="1"/>
  <c r="C198" i="1"/>
  <c r="G200" i="1" l="1"/>
  <c r="E153" i="1"/>
  <c r="E152" i="1"/>
  <c r="E151" i="1"/>
  <c r="E150" i="1"/>
  <c r="D149" i="1"/>
  <c r="C149" i="1"/>
  <c r="E148" i="1"/>
  <c r="E147" i="1"/>
  <c r="E146" i="1"/>
  <c r="E145" i="1"/>
  <c r="D144" i="1"/>
  <c r="C144" i="1"/>
  <c r="E173" i="1"/>
  <c r="E172" i="1"/>
  <c r="E171" i="1"/>
  <c r="E170" i="1"/>
  <c r="D169" i="1"/>
  <c r="C169" i="1"/>
  <c r="H144" i="1" l="1"/>
  <c r="E144" i="1"/>
  <c r="E149" i="1"/>
  <c r="E169" i="1"/>
  <c r="D288" i="1"/>
  <c r="D289" i="1"/>
  <c r="D290" i="1"/>
  <c r="D291" i="1"/>
  <c r="C289" i="1"/>
  <c r="C290" i="1"/>
  <c r="C291" i="1"/>
  <c r="C288" i="1"/>
  <c r="G748" i="1"/>
  <c r="E270" i="1"/>
  <c r="E269" i="1"/>
  <c r="E268" i="1"/>
  <c r="E267" i="1"/>
  <c r="D266" i="1"/>
  <c r="C266" i="1"/>
  <c r="E266" i="1" l="1"/>
  <c r="D695" i="1"/>
  <c r="D696" i="1"/>
  <c r="D697" i="1"/>
  <c r="D698" i="1"/>
  <c r="C696" i="1"/>
  <c r="C697" i="1"/>
  <c r="C698" i="1"/>
  <c r="C695" i="1"/>
  <c r="G697" i="1" l="1"/>
  <c r="G701" i="1"/>
  <c r="D141" i="1" l="1"/>
  <c r="C141" i="1"/>
  <c r="D140" i="1"/>
  <c r="C140" i="1"/>
  <c r="D139" i="1"/>
  <c r="C139" i="1"/>
  <c r="D138" i="1"/>
  <c r="C138" i="1"/>
  <c r="D137" i="1"/>
  <c r="E136" i="1"/>
  <c r="E135" i="1"/>
  <c r="E134" i="1"/>
  <c r="E133" i="1"/>
  <c r="D132" i="1"/>
  <c r="C132" i="1"/>
  <c r="E131" i="1"/>
  <c r="E130" i="1"/>
  <c r="E129" i="1"/>
  <c r="E128" i="1"/>
  <c r="D127" i="1"/>
  <c r="C127" i="1"/>
  <c r="E126" i="1"/>
  <c r="E125" i="1"/>
  <c r="E124" i="1"/>
  <c r="E123" i="1"/>
  <c r="D122" i="1"/>
  <c r="C122" i="1"/>
  <c r="E121" i="1"/>
  <c r="E120" i="1"/>
  <c r="E119" i="1"/>
  <c r="E118" i="1"/>
  <c r="D117" i="1"/>
  <c r="C117" i="1"/>
  <c r="E116" i="1"/>
  <c r="E115" i="1"/>
  <c r="E114" i="1"/>
  <c r="E113" i="1"/>
  <c r="D112" i="1"/>
  <c r="C112" i="1"/>
  <c r="E111" i="1"/>
  <c r="E110" i="1"/>
  <c r="E109" i="1"/>
  <c r="E108" i="1"/>
  <c r="D107" i="1"/>
  <c r="C107" i="1"/>
  <c r="E106" i="1"/>
  <c r="E105" i="1"/>
  <c r="E104" i="1"/>
  <c r="E103" i="1"/>
  <c r="D102" i="1"/>
  <c r="D101" i="1" s="1"/>
  <c r="C102" i="1"/>
  <c r="C101" i="1" s="1"/>
  <c r="E100" i="1"/>
  <c r="E99" i="1"/>
  <c r="E98" i="1"/>
  <c r="E97" i="1"/>
  <c r="D96" i="1"/>
  <c r="C96" i="1"/>
  <c r="E95" i="1"/>
  <c r="E94" i="1"/>
  <c r="E93" i="1"/>
  <c r="E92" i="1"/>
  <c r="D91" i="1"/>
  <c r="C91" i="1"/>
  <c r="E90" i="1"/>
  <c r="E89" i="1"/>
  <c r="E88" i="1"/>
  <c r="E87" i="1"/>
  <c r="D86" i="1"/>
  <c r="C86" i="1"/>
  <c r="E85" i="1"/>
  <c r="E84" i="1"/>
  <c r="E83" i="1"/>
  <c r="E82" i="1"/>
  <c r="D81" i="1"/>
  <c r="C81" i="1"/>
  <c r="E80" i="1"/>
  <c r="E79" i="1"/>
  <c r="E78" i="1"/>
  <c r="E77" i="1"/>
  <c r="D76" i="1"/>
  <c r="D75" i="1" s="1"/>
  <c r="C76" i="1"/>
  <c r="E74" i="1"/>
  <c r="E73" i="1"/>
  <c r="E72" i="1"/>
  <c r="E71" i="1"/>
  <c r="D70" i="1"/>
  <c r="C70" i="1"/>
  <c r="E69" i="1"/>
  <c r="E68" i="1"/>
  <c r="E67" i="1"/>
  <c r="E66" i="1"/>
  <c r="C65" i="1"/>
  <c r="E64" i="1"/>
  <c r="E63" i="1"/>
  <c r="E62" i="1"/>
  <c r="E61" i="1"/>
  <c r="D60" i="1"/>
  <c r="C60" i="1"/>
  <c r="E59" i="1"/>
  <c r="E58" i="1"/>
  <c r="E57" i="1"/>
  <c r="E56" i="1"/>
  <c r="D55" i="1"/>
  <c r="C55" i="1"/>
  <c r="E54" i="1"/>
  <c r="E53" i="1"/>
  <c r="E52" i="1"/>
  <c r="E51" i="1"/>
  <c r="D50" i="1"/>
  <c r="C50" i="1"/>
  <c r="C49" i="1" l="1"/>
  <c r="E50" i="1"/>
  <c r="E60" i="1"/>
  <c r="E65" i="1"/>
  <c r="G139" i="1"/>
  <c r="E86" i="1"/>
  <c r="E96" i="1"/>
  <c r="E101" i="1"/>
  <c r="E107" i="1"/>
  <c r="E117" i="1"/>
  <c r="G141" i="1"/>
  <c r="E127" i="1"/>
  <c r="C137" i="1"/>
  <c r="G140" i="1" s="1"/>
  <c r="E140" i="1"/>
  <c r="C75" i="1"/>
  <c r="E75" i="1" s="1"/>
  <c r="E55" i="1"/>
  <c r="E70" i="1"/>
  <c r="E81" i="1"/>
  <c r="E91" i="1"/>
  <c r="E112" i="1"/>
  <c r="E122" i="1"/>
  <c r="E132" i="1"/>
  <c r="E139" i="1"/>
  <c r="E141" i="1"/>
  <c r="E76" i="1"/>
  <c r="E102" i="1"/>
  <c r="E138" i="1"/>
  <c r="D49" i="1"/>
  <c r="E49" i="1" l="1"/>
  <c r="E137" i="1"/>
  <c r="G567" i="1"/>
  <c r="D615" i="1" l="1"/>
  <c r="C577" i="1" l="1"/>
  <c r="H203" i="1" l="1"/>
  <c r="D225" i="1"/>
  <c r="D226" i="1"/>
  <c r="D227" i="1"/>
  <c r="D224" i="1"/>
  <c r="C225" i="1"/>
  <c r="C226" i="1"/>
  <c r="C227" i="1"/>
  <c r="C224" i="1"/>
  <c r="E217" i="1"/>
  <c r="E216" i="1"/>
  <c r="E215" i="1"/>
  <c r="E214" i="1"/>
  <c r="D213" i="1"/>
  <c r="C213" i="1"/>
  <c r="G226" i="1" l="1"/>
  <c r="E213" i="1"/>
  <c r="D389" i="1" l="1"/>
  <c r="D390" i="1"/>
  <c r="D391" i="1"/>
  <c r="D392" i="1"/>
  <c r="C390" i="1"/>
  <c r="C391" i="1"/>
  <c r="C392" i="1"/>
  <c r="C389" i="1"/>
  <c r="G391" i="1" l="1"/>
  <c r="D44" i="1"/>
  <c r="D45" i="1"/>
  <c r="D46" i="1"/>
  <c r="D47" i="1"/>
  <c r="C45" i="1"/>
  <c r="C46" i="1"/>
  <c r="C47" i="1"/>
  <c r="C44" i="1"/>
  <c r="E26" i="1"/>
  <c r="E25" i="1"/>
  <c r="E24" i="1"/>
  <c r="E23" i="1"/>
  <c r="D22" i="1"/>
  <c r="C22" i="1"/>
  <c r="G46" i="1" l="1"/>
  <c r="E22" i="1"/>
  <c r="D318" i="1" l="1"/>
  <c r="D319" i="1"/>
  <c r="D320" i="1"/>
  <c r="D321" i="1"/>
  <c r="C319" i="1"/>
  <c r="C320" i="1"/>
  <c r="C321" i="1"/>
  <c r="C318" i="1"/>
  <c r="D300" i="1"/>
  <c r="E304" i="1"/>
  <c r="E303" i="1"/>
  <c r="E302" i="1"/>
  <c r="E301" i="1"/>
  <c r="C300" i="1"/>
  <c r="G320" i="1" l="1"/>
  <c r="E300" i="1"/>
  <c r="E682" i="1" l="1"/>
  <c r="E681" i="1"/>
  <c r="E680" i="1"/>
  <c r="E679" i="1"/>
  <c r="D678" i="1"/>
  <c r="C678" i="1"/>
  <c r="E678" i="1" l="1"/>
  <c r="D641" i="1" l="1"/>
  <c r="D642" i="1"/>
  <c r="D643" i="1"/>
  <c r="D644" i="1"/>
  <c r="C642" i="1"/>
  <c r="C643" i="1"/>
  <c r="C644" i="1"/>
  <c r="C641" i="1"/>
  <c r="D635" i="1"/>
  <c r="C635" i="1"/>
  <c r="E639" i="1"/>
  <c r="E638" i="1"/>
  <c r="E637" i="1"/>
  <c r="E636" i="1"/>
  <c r="E621" i="1"/>
  <c r="G643" i="1" l="1"/>
  <c r="E635" i="1"/>
  <c r="E611" i="1" l="1"/>
  <c r="E610" i="1"/>
  <c r="E609" i="1"/>
  <c r="E608" i="1"/>
  <c r="E606" i="1"/>
  <c r="E605" i="1"/>
  <c r="E604" i="1"/>
  <c r="E603" i="1"/>
  <c r="E601" i="1"/>
  <c r="E600" i="1"/>
  <c r="E599" i="1"/>
  <c r="E598" i="1"/>
  <c r="E596" i="1"/>
  <c r="E595" i="1"/>
  <c r="E594" i="1"/>
  <c r="E593" i="1"/>
  <c r="E591" i="1"/>
  <c r="E590" i="1"/>
  <c r="E589" i="1"/>
  <c r="E588" i="1"/>
  <c r="E586" i="1"/>
  <c r="E585" i="1"/>
  <c r="E584" i="1"/>
  <c r="E583" i="1"/>
  <c r="E581" i="1"/>
  <c r="E580" i="1"/>
  <c r="E579" i="1"/>
  <c r="E578" i="1"/>
  <c r="E501" i="1"/>
  <c r="E500" i="1"/>
  <c r="E499" i="1"/>
  <c r="E498" i="1"/>
  <c r="E495" i="1"/>
  <c r="E494" i="1"/>
  <c r="E493" i="1"/>
  <c r="E492" i="1"/>
  <c r="E490" i="1"/>
  <c r="E489" i="1"/>
  <c r="E488" i="1"/>
  <c r="E487" i="1"/>
  <c r="E485" i="1"/>
  <c r="E484" i="1"/>
  <c r="E483" i="1"/>
  <c r="E482" i="1"/>
  <c r="E479" i="1"/>
  <c r="E478" i="1"/>
  <c r="E477" i="1"/>
  <c r="E476" i="1"/>
  <c r="E474" i="1"/>
  <c r="E473" i="1"/>
  <c r="E472" i="1"/>
  <c r="E471" i="1"/>
  <c r="E468" i="1"/>
  <c r="E467" i="1"/>
  <c r="E466" i="1"/>
  <c r="E465" i="1"/>
  <c r="E463" i="1"/>
  <c r="E462" i="1"/>
  <c r="E461" i="1"/>
  <c r="E460" i="1"/>
  <c r="E458" i="1"/>
  <c r="E457" i="1"/>
  <c r="E456" i="1"/>
  <c r="E455" i="1"/>
  <c r="E634" i="1"/>
  <c r="E633" i="1"/>
  <c r="E632" i="1"/>
  <c r="E631" i="1"/>
  <c r="E628" i="1"/>
  <c r="E627" i="1"/>
  <c r="E626" i="1"/>
  <c r="E625" i="1"/>
  <c r="E623" i="1"/>
  <c r="E620" i="1"/>
  <c r="E359" i="1"/>
  <c r="E358" i="1"/>
  <c r="E357" i="1"/>
  <c r="E356" i="1"/>
  <c r="E354" i="1"/>
  <c r="E353" i="1"/>
  <c r="E352" i="1"/>
  <c r="E351" i="1"/>
  <c r="C355" i="1"/>
  <c r="D355" i="1"/>
  <c r="E348" i="1"/>
  <c r="E347" i="1"/>
  <c r="E346" i="1"/>
  <c r="E345" i="1"/>
  <c r="E343" i="1"/>
  <c r="E342" i="1"/>
  <c r="E341" i="1"/>
  <c r="E340" i="1"/>
  <c r="E338" i="1"/>
  <c r="E337" i="1"/>
  <c r="E336" i="1"/>
  <c r="E335" i="1"/>
  <c r="E333" i="1"/>
  <c r="E332" i="1"/>
  <c r="E331" i="1"/>
  <c r="E330" i="1"/>
  <c r="E328" i="1"/>
  <c r="E327" i="1"/>
  <c r="E326" i="1"/>
  <c r="E325" i="1"/>
  <c r="E316" i="1"/>
  <c r="E315" i="1"/>
  <c r="E314" i="1"/>
  <c r="E313" i="1"/>
  <c r="E310" i="1"/>
  <c r="E309" i="1"/>
  <c r="E308" i="1"/>
  <c r="E307" i="1"/>
  <c r="E299" i="1"/>
  <c r="E298" i="1"/>
  <c r="E297" i="1"/>
  <c r="E296" i="1"/>
  <c r="E286" i="1"/>
  <c r="E285" i="1"/>
  <c r="E284" i="1"/>
  <c r="E283" i="1"/>
  <c r="E281" i="1"/>
  <c r="E280" i="1"/>
  <c r="E279" i="1"/>
  <c r="E278" i="1"/>
  <c r="E276" i="1"/>
  <c r="E275" i="1"/>
  <c r="E274" i="1"/>
  <c r="E273" i="1"/>
  <c r="E265" i="1"/>
  <c r="E264" i="1"/>
  <c r="E263" i="1"/>
  <c r="E262" i="1"/>
  <c r="E259" i="1"/>
  <c r="E258" i="1"/>
  <c r="E257" i="1"/>
  <c r="E256" i="1"/>
  <c r="E254" i="1"/>
  <c r="E253" i="1"/>
  <c r="E252" i="1"/>
  <c r="E251" i="1"/>
  <c r="E249" i="1"/>
  <c r="E248" i="1"/>
  <c r="E247" i="1"/>
  <c r="E246" i="1"/>
  <c r="E244" i="1"/>
  <c r="E243" i="1"/>
  <c r="E242" i="1"/>
  <c r="E241" i="1"/>
  <c r="E239" i="1"/>
  <c r="E238" i="1"/>
  <c r="E237" i="1"/>
  <c r="E236" i="1"/>
  <c r="E234" i="1"/>
  <c r="E233" i="1"/>
  <c r="E232" i="1"/>
  <c r="E231" i="1"/>
  <c r="E196" i="1"/>
  <c r="E195" i="1"/>
  <c r="E194" i="1"/>
  <c r="E193" i="1"/>
  <c r="E190" i="1"/>
  <c r="E189" i="1"/>
  <c r="E188" i="1"/>
  <c r="E187" i="1"/>
  <c r="E184" i="1"/>
  <c r="E183" i="1"/>
  <c r="E182" i="1"/>
  <c r="E181" i="1"/>
  <c r="E179" i="1"/>
  <c r="E178" i="1"/>
  <c r="E177" i="1"/>
  <c r="E176" i="1"/>
  <c r="E168" i="1"/>
  <c r="E167" i="1"/>
  <c r="E166" i="1"/>
  <c r="E165" i="1"/>
  <c r="E163" i="1"/>
  <c r="E162" i="1"/>
  <c r="E161" i="1"/>
  <c r="E160" i="1"/>
  <c r="E158" i="1"/>
  <c r="E157" i="1"/>
  <c r="E156" i="1"/>
  <c r="E155" i="1"/>
  <c r="E212" i="1"/>
  <c r="E211" i="1"/>
  <c r="E210" i="1"/>
  <c r="E209" i="1"/>
  <c r="E222" i="1"/>
  <c r="E221" i="1"/>
  <c r="E220" i="1"/>
  <c r="E219" i="1"/>
  <c r="E207" i="1"/>
  <c r="E206" i="1"/>
  <c r="E205" i="1"/>
  <c r="E204" i="1"/>
  <c r="E355" i="1" l="1"/>
  <c r="E389" i="1" l="1"/>
  <c r="D736" i="1"/>
  <c r="D737" i="1"/>
  <c r="D738" i="1"/>
  <c r="D739" i="1"/>
  <c r="C737" i="1"/>
  <c r="C738" i="1"/>
  <c r="C739" i="1"/>
  <c r="C736" i="1"/>
  <c r="D730" i="1"/>
  <c r="C730" i="1"/>
  <c r="D725" i="1"/>
  <c r="C725" i="1"/>
  <c r="D719" i="1"/>
  <c r="D720" i="1"/>
  <c r="D721" i="1"/>
  <c r="D722" i="1"/>
  <c r="C720" i="1"/>
  <c r="C721" i="1"/>
  <c r="C722" i="1"/>
  <c r="C719" i="1"/>
  <c r="D562" i="1"/>
  <c r="D563" i="1"/>
  <c r="D564" i="1"/>
  <c r="D565" i="1"/>
  <c r="C563" i="1"/>
  <c r="C565" i="1"/>
  <c r="C562" i="1"/>
  <c r="D794" i="1"/>
  <c r="D793" i="1" s="1"/>
  <c r="C794" i="1"/>
  <c r="C793" i="1" s="1"/>
  <c r="D647" i="1"/>
  <c r="C567" i="1"/>
  <c r="D383" i="1"/>
  <c r="C383" i="1"/>
  <c r="D378" i="1"/>
  <c r="C378" i="1"/>
  <c r="D373" i="1"/>
  <c r="C373" i="1"/>
  <c r="D367" i="1"/>
  <c r="D366" i="1" s="1"/>
  <c r="C367" i="1"/>
  <c r="C366" i="1" s="1"/>
  <c r="D770" i="1"/>
  <c r="C770" i="1"/>
  <c r="C769" i="1" s="1"/>
  <c r="D764" i="1"/>
  <c r="C764" i="1"/>
  <c r="C763" i="1" s="1"/>
  <c r="D758" i="1"/>
  <c r="C758" i="1"/>
  <c r="D753" i="1"/>
  <c r="C753" i="1"/>
  <c r="D748" i="1"/>
  <c r="C748" i="1"/>
  <c r="D742" i="1"/>
  <c r="C742" i="1"/>
  <c r="C741" i="1" s="1"/>
  <c r="D713" i="1"/>
  <c r="C713" i="1"/>
  <c r="C712" i="1" s="1"/>
  <c r="D707" i="1"/>
  <c r="C707" i="1"/>
  <c r="C706" i="1" s="1"/>
  <c r="D701" i="1"/>
  <c r="C701" i="1"/>
  <c r="C700" i="1" s="1"/>
  <c r="D556" i="1"/>
  <c r="C556" i="1"/>
  <c r="D551" i="1"/>
  <c r="C551" i="1"/>
  <c r="D546" i="1"/>
  <c r="D541" i="1"/>
  <c r="C541" i="1"/>
  <c r="D442" i="1"/>
  <c r="D441" i="1" s="1"/>
  <c r="C442" i="1"/>
  <c r="C441" i="1" s="1"/>
  <c r="D436" i="1"/>
  <c r="C436" i="1"/>
  <c r="D431" i="1"/>
  <c r="C431" i="1"/>
  <c r="D426" i="1"/>
  <c r="C426" i="1"/>
  <c r="C425" i="1" s="1"/>
  <c r="D420" i="1"/>
  <c r="C420" i="1"/>
  <c r="D415" i="1"/>
  <c r="C415" i="1"/>
  <c r="D410" i="1"/>
  <c r="C410" i="1"/>
  <c r="D405" i="1"/>
  <c r="C405" i="1"/>
  <c r="D400" i="1"/>
  <c r="C400" i="1"/>
  <c r="D395" i="1"/>
  <c r="C395" i="1"/>
  <c r="D530" i="1"/>
  <c r="C530" i="1"/>
  <c r="D525" i="1"/>
  <c r="C525" i="1"/>
  <c r="D520" i="1"/>
  <c r="C520" i="1"/>
  <c r="D515" i="1"/>
  <c r="C515" i="1"/>
  <c r="C514" i="1" s="1"/>
  <c r="D509" i="1"/>
  <c r="C509" i="1"/>
  <c r="C508" i="1" s="1"/>
  <c r="D800" i="1"/>
  <c r="D801" i="1"/>
  <c r="D802" i="1"/>
  <c r="D803" i="1"/>
  <c r="C801" i="1"/>
  <c r="C802" i="1"/>
  <c r="C803" i="1"/>
  <c r="C800" i="1"/>
  <c r="D788" i="1"/>
  <c r="D787" i="1" s="1"/>
  <c r="C788" i="1"/>
  <c r="C787" i="1" s="1"/>
  <c r="D782" i="1"/>
  <c r="D781" i="1" s="1"/>
  <c r="C782" i="1"/>
  <c r="C781" i="1" s="1"/>
  <c r="D689" i="1"/>
  <c r="C689" i="1"/>
  <c r="D684" i="1"/>
  <c r="D683" i="1" s="1"/>
  <c r="C684" i="1"/>
  <c r="D673" i="1"/>
  <c r="C673" i="1"/>
  <c r="D668" i="1"/>
  <c r="D667" i="1" s="1"/>
  <c r="C668" i="1"/>
  <c r="D662" i="1"/>
  <c r="C662" i="1"/>
  <c r="D657" i="1"/>
  <c r="C657" i="1"/>
  <c r="D652" i="1"/>
  <c r="C652" i="1"/>
  <c r="C647" i="1"/>
  <c r="D607" i="1"/>
  <c r="C607" i="1"/>
  <c r="D602" i="1"/>
  <c r="C602" i="1"/>
  <c r="D597" i="1"/>
  <c r="C597" i="1"/>
  <c r="D592" i="1"/>
  <c r="C592" i="1"/>
  <c r="D587" i="1"/>
  <c r="C587" i="1"/>
  <c r="D582" i="1"/>
  <c r="C582" i="1"/>
  <c r="D577" i="1"/>
  <c r="D572" i="1"/>
  <c r="C572" i="1"/>
  <c r="D567" i="1"/>
  <c r="C497" i="1"/>
  <c r="C496" i="1" s="1"/>
  <c r="D491" i="1"/>
  <c r="C491" i="1"/>
  <c r="D486" i="1"/>
  <c r="C486" i="1"/>
  <c r="D481" i="1"/>
  <c r="D480" i="1" s="1"/>
  <c r="C481" i="1"/>
  <c r="D475" i="1"/>
  <c r="C475" i="1"/>
  <c r="D470" i="1"/>
  <c r="C470" i="1"/>
  <c r="D464" i="1"/>
  <c r="C464" i="1"/>
  <c r="D459" i="1"/>
  <c r="C459" i="1"/>
  <c r="D454" i="1"/>
  <c r="C454" i="1"/>
  <c r="D630" i="1"/>
  <c r="D629" i="1" s="1"/>
  <c r="C630" i="1"/>
  <c r="C629" i="1" s="1"/>
  <c r="D624" i="1"/>
  <c r="C624" i="1"/>
  <c r="D619" i="1"/>
  <c r="D618" i="1" s="1"/>
  <c r="C619" i="1"/>
  <c r="D350" i="1"/>
  <c r="C350" i="1"/>
  <c r="C349" i="1" s="1"/>
  <c r="C344" i="1"/>
  <c r="D339" i="1"/>
  <c r="C339" i="1"/>
  <c r="D334" i="1"/>
  <c r="C334" i="1"/>
  <c r="C329" i="1"/>
  <c r="D324" i="1"/>
  <c r="D312" i="1"/>
  <c r="D311" i="1" s="1"/>
  <c r="C312" i="1"/>
  <c r="C311" i="1" s="1"/>
  <c r="D306" i="1"/>
  <c r="D305" i="1" s="1"/>
  <c r="C306" i="1"/>
  <c r="C305" i="1" s="1"/>
  <c r="D295" i="1"/>
  <c r="D294" i="1" s="1"/>
  <c r="C295" i="1"/>
  <c r="C294" i="1" s="1"/>
  <c r="D282" i="1"/>
  <c r="C282" i="1"/>
  <c r="D277" i="1"/>
  <c r="C277" i="1"/>
  <c r="D272" i="1"/>
  <c r="C272" i="1"/>
  <c r="D261" i="1"/>
  <c r="D260" i="1" s="1"/>
  <c r="C261" i="1"/>
  <c r="C260" i="1" s="1"/>
  <c r="D255" i="1"/>
  <c r="C255" i="1"/>
  <c r="D250" i="1"/>
  <c r="C250" i="1"/>
  <c r="D245" i="1"/>
  <c r="D240" i="1"/>
  <c r="C240" i="1"/>
  <c r="D235" i="1"/>
  <c r="C235" i="1"/>
  <c r="D230" i="1"/>
  <c r="C192" i="1"/>
  <c r="C191" i="1" s="1"/>
  <c r="D192" i="1"/>
  <c r="D191" i="1" s="1"/>
  <c r="D186" i="1"/>
  <c r="D185" i="1" s="1"/>
  <c r="C186" i="1"/>
  <c r="C185" i="1" s="1"/>
  <c r="C180" i="1"/>
  <c r="D175" i="1"/>
  <c r="C175" i="1"/>
  <c r="D164" i="1"/>
  <c r="C164" i="1"/>
  <c r="D159" i="1"/>
  <c r="C159" i="1"/>
  <c r="D154" i="1"/>
  <c r="C218" i="1"/>
  <c r="D218" i="1"/>
  <c r="D208" i="1"/>
  <c r="C208" i="1"/>
  <c r="D203" i="1"/>
  <c r="C203" i="1"/>
  <c r="D38" i="1"/>
  <c r="C38" i="1"/>
  <c r="D33" i="1"/>
  <c r="C33" i="1"/>
  <c r="D27" i="1"/>
  <c r="D21" i="1" s="1"/>
  <c r="C27" i="1"/>
  <c r="C21" i="1" s="1"/>
  <c r="D10" i="1"/>
  <c r="D9" i="1" s="1"/>
  <c r="C10" i="1"/>
  <c r="C9" i="1" s="1"/>
  <c r="C561" i="1" l="1"/>
  <c r="G565" i="1" s="1"/>
  <c r="C394" i="1"/>
  <c r="C271" i="1"/>
  <c r="D323" i="1"/>
  <c r="D143" i="1"/>
  <c r="H208" i="1"/>
  <c r="D271" i="1"/>
  <c r="E271" i="1" s="1"/>
  <c r="C646" i="1"/>
  <c r="D646" i="1"/>
  <c r="G564" i="1"/>
  <c r="G720" i="1"/>
  <c r="C453" i="1"/>
  <c r="E260" i="1"/>
  <c r="C323" i="1"/>
  <c r="E323" i="1" s="1"/>
  <c r="C618" i="1"/>
  <c r="E618" i="1" s="1"/>
  <c r="C469" i="1"/>
  <c r="C667" i="1"/>
  <c r="C799" i="1"/>
  <c r="E802" i="1"/>
  <c r="E803" i="1"/>
  <c r="E801" i="1"/>
  <c r="E378" i="1"/>
  <c r="C683" i="1"/>
  <c r="E683" i="1" s="1"/>
  <c r="C174" i="1"/>
  <c r="D453" i="1"/>
  <c r="C747" i="1"/>
  <c r="C372" i="1"/>
  <c r="C32" i="1"/>
  <c r="D32" i="1"/>
  <c r="D561" i="1"/>
  <c r="E9" i="1"/>
  <c r="E781" i="1"/>
  <c r="E787" i="1"/>
  <c r="D799" i="1"/>
  <c r="E799" i="1" s="1"/>
  <c r="E541" i="1"/>
  <c r="E546" i="1"/>
  <c r="E551" i="1"/>
  <c r="E556" i="1"/>
  <c r="E701" i="1"/>
  <c r="E753" i="1"/>
  <c r="E758" i="1"/>
  <c r="E367" i="1"/>
  <c r="E383" i="1"/>
  <c r="C718" i="1"/>
  <c r="G721" i="1" s="1"/>
  <c r="E721" i="1"/>
  <c r="E722" i="1"/>
  <c r="E720" i="1"/>
  <c r="E725" i="1"/>
  <c r="E730" i="1"/>
  <c r="C735" i="1"/>
  <c r="D735" i="1"/>
  <c r="D388" i="1"/>
  <c r="C480" i="1"/>
  <c r="E480" i="1" s="1"/>
  <c r="E442" i="1"/>
  <c r="E707" i="1"/>
  <c r="D706" i="1"/>
  <c r="E706" i="1" s="1"/>
  <c r="E713" i="1"/>
  <c r="D712" i="1"/>
  <c r="E712" i="1" s="1"/>
  <c r="E38" i="1"/>
  <c r="E441" i="1"/>
  <c r="E742" i="1"/>
  <c r="D741" i="1"/>
  <c r="E741" i="1" s="1"/>
  <c r="E748" i="1"/>
  <c r="D747" i="1"/>
  <c r="E764" i="1"/>
  <c r="D763" i="1"/>
  <c r="E763" i="1" s="1"/>
  <c r="E770" i="1"/>
  <c r="D769" i="1"/>
  <c r="E769" i="1" s="1"/>
  <c r="E373" i="1"/>
  <c r="D372" i="1"/>
  <c r="D700" i="1"/>
  <c r="E700" i="1" s="1"/>
  <c r="E366" i="1"/>
  <c r="C388" i="1"/>
  <c r="G392" i="1" s="1"/>
  <c r="D718" i="1"/>
  <c r="E294" i="1"/>
  <c r="E305" i="1"/>
  <c r="E311" i="1"/>
  <c r="D349" i="1"/>
  <c r="E349" i="1" s="1"/>
  <c r="E350" i="1"/>
  <c r="E629" i="1"/>
  <c r="E459" i="1"/>
  <c r="E464" i="1"/>
  <c r="E470" i="1"/>
  <c r="E475" i="1"/>
  <c r="E800" i="1"/>
  <c r="E509" i="1"/>
  <c r="E515" i="1"/>
  <c r="E520" i="1"/>
  <c r="E525" i="1"/>
  <c r="E530" i="1"/>
  <c r="E395" i="1"/>
  <c r="E400" i="1"/>
  <c r="E405" i="1"/>
  <c r="E410" i="1"/>
  <c r="E415" i="1"/>
  <c r="E420" i="1"/>
  <c r="E426" i="1"/>
  <c r="E431" i="1"/>
  <c r="E436" i="1"/>
  <c r="D508" i="1"/>
  <c r="E508" i="1" s="1"/>
  <c r="D514" i="1"/>
  <c r="E514" i="1" s="1"/>
  <c r="D394" i="1"/>
  <c r="E394" i="1" s="1"/>
  <c r="D425" i="1"/>
  <c r="E425" i="1" s="1"/>
  <c r="D469" i="1"/>
  <c r="D229" i="1"/>
  <c r="E192" i="1"/>
  <c r="E218" i="1"/>
  <c r="E10" i="1"/>
  <c r="E27" i="1"/>
  <c r="E33" i="1"/>
  <c r="E203" i="1"/>
  <c r="E208" i="1"/>
  <c r="E159" i="1"/>
  <c r="E164" i="1"/>
  <c r="E175" i="1"/>
  <c r="E186" i="1"/>
  <c r="E230" i="1"/>
  <c r="E235" i="1"/>
  <c r="E240" i="1"/>
  <c r="E250" i="1"/>
  <c r="E255" i="1"/>
  <c r="E261" i="1"/>
  <c r="E272" i="1"/>
  <c r="E277" i="1"/>
  <c r="E282" i="1"/>
  <c r="E295" i="1"/>
  <c r="E306" i="1"/>
  <c r="E312" i="1"/>
  <c r="E324" i="1"/>
  <c r="E329" i="1"/>
  <c r="E334" i="1"/>
  <c r="E339" i="1"/>
  <c r="E344" i="1"/>
  <c r="E619" i="1"/>
  <c r="E624" i="1"/>
  <c r="E630" i="1"/>
  <c r="E454" i="1"/>
  <c r="E481" i="1"/>
  <c r="E486" i="1"/>
  <c r="E491" i="1"/>
  <c r="E567" i="1"/>
  <c r="E572" i="1"/>
  <c r="E577" i="1"/>
  <c r="E582" i="1"/>
  <c r="E587" i="1"/>
  <c r="E592" i="1"/>
  <c r="E597" i="1"/>
  <c r="E602" i="1"/>
  <c r="E607" i="1"/>
  <c r="E647" i="1"/>
  <c r="E652" i="1"/>
  <c r="E657" i="1"/>
  <c r="E662" i="1"/>
  <c r="E668" i="1"/>
  <c r="E673" i="1"/>
  <c r="E684" i="1"/>
  <c r="E689" i="1"/>
  <c r="E782" i="1"/>
  <c r="E788" i="1"/>
  <c r="E794" i="1"/>
  <c r="E392" i="1"/>
  <c r="E371" i="1"/>
  <c r="E387" i="1"/>
  <c r="E386" i="1"/>
  <c r="E385" i="1"/>
  <c r="E384" i="1"/>
  <c r="E382" i="1"/>
  <c r="E381" i="1"/>
  <c r="E380" i="1"/>
  <c r="E379" i="1"/>
  <c r="E377" i="1"/>
  <c r="E376" i="1"/>
  <c r="E375" i="1"/>
  <c r="E374" i="1"/>
  <c r="E370" i="1"/>
  <c r="E369" i="1"/>
  <c r="E368" i="1"/>
  <c r="D776" i="1"/>
  <c r="D777" i="1"/>
  <c r="D778" i="1"/>
  <c r="D779" i="1"/>
  <c r="C777" i="1"/>
  <c r="C778" i="1"/>
  <c r="C779" i="1"/>
  <c r="C776" i="1"/>
  <c r="E774" i="1"/>
  <c r="E773" i="1"/>
  <c r="E772" i="1"/>
  <c r="E771" i="1"/>
  <c r="E768" i="1"/>
  <c r="E767" i="1"/>
  <c r="E766" i="1"/>
  <c r="E765" i="1"/>
  <c r="E762" i="1"/>
  <c r="E761" i="1"/>
  <c r="E760" i="1"/>
  <c r="E759" i="1"/>
  <c r="E757" i="1"/>
  <c r="E756" i="1"/>
  <c r="E755" i="1"/>
  <c r="E754" i="1"/>
  <c r="E752" i="1"/>
  <c r="E751" i="1"/>
  <c r="E750" i="1"/>
  <c r="E749" i="1"/>
  <c r="E746" i="1"/>
  <c r="E745" i="1"/>
  <c r="E744" i="1"/>
  <c r="E743" i="1"/>
  <c r="E719" i="1"/>
  <c r="E734" i="1"/>
  <c r="E733" i="1"/>
  <c r="E732" i="1"/>
  <c r="E731" i="1"/>
  <c r="E729" i="1"/>
  <c r="E728" i="1"/>
  <c r="E727" i="1"/>
  <c r="E726" i="1"/>
  <c r="E717" i="1"/>
  <c r="E716" i="1"/>
  <c r="E715" i="1"/>
  <c r="E714" i="1"/>
  <c r="E711" i="1"/>
  <c r="E710" i="1"/>
  <c r="E709" i="1"/>
  <c r="E708" i="1"/>
  <c r="E705" i="1"/>
  <c r="E704" i="1"/>
  <c r="E703" i="1"/>
  <c r="E702" i="1"/>
  <c r="E560" i="1"/>
  <c r="E559" i="1"/>
  <c r="E558" i="1"/>
  <c r="E557" i="1"/>
  <c r="E555" i="1"/>
  <c r="E554" i="1"/>
  <c r="E553" i="1"/>
  <c r="E552" i="1"/>
  <c r="E550" i="1"/>
  <c r="E549" i="1"/>
  <c r="E548" i="1"/>
  <c r="E547" i="1"/>
  <c r="E545" i="1"/>
  <c r="E544" i="1"/>
  <c r="E543" i="1"/>
  <c r="E542" i="1"/>
  <c r="D448" i="1"/>
  <c r="D449" i="1"/>
  <c r="D450" i="1"/>
  <c r="D451" i="1"/>
  <c r="C449" i="1"/>
  <c r="C450" i="1"/>
  <c r="C451" i="1"/>
  <c r="C448" i="1"/>
  <c r="E446" i="1"/>
  <c r="E445" i="1"/>
  <c r="E444" i="1"/>
  <c r="E443" i="1"/>
  <c r="E440" i="1"/>
  <c r="E439" i="1"/>
  <c r="E438" i="1"/>
  <c r="E437" i="1"/>
  <c r="E435" i="1"/>
  <c r="E434" i="1"/>
  <c r="E433" i="1"/>
  <c r="E432" i="1"/>
  <c r="E430" i="1"/>
  <c r="E429" i="1"/>
  <c r="E428" i="1"/>
  <c r="E427" i="1"/>
  <c r="E424" i="1"/>
  <c r="E423" i="1"/>
  <c r="E422" i="1"/>
  <c r="E421" i="1"/>
  <c r="E419" i="1"/>
  <c r="E418" i="1"/>
  <c r="E417" i="1"/>
  <c r="E416" i="1"/>
  <c r="E414" i="1"/>
  <c r="E413" i="1"/>
  <c r="E412" i="1"/>
  <c r="E411" i="1"/>
  <c r="E409" i="1"/>
  <c r="E408" i="1"/>
  <c r="E407" i="1"/>
  <c r="E406" i="1"/>
  <c r="E404" i="1"/>
  <c r="E403" i="1"/>
  <c r="E402" i="1"/>
  <c r="E401" i="1"/>
  <c r="E399" i="1"/>
  <c r="E398" i="1"/>
  <c r="E397" i="1"/>
  <c r="E396" i="1"/>
  <c r="D537" i="1"/>
  <c r="D538" i="1"/>
  <c r="D539" i="1"/>
  <c r="C537" i="1"/>
  <c r="C539" i="1"/>
  <c r="C536" i="1"/>
  <c r="E534" i="1"/>
  <c r="E533" i="1"/>
  <c r="E532" i="1"/>
  <c r="E531" i="1"/>
  <c r="E529" i="1"/>
  <c r="E528" i="1"/>
  <c r="E527" i="1"/>
  <c r="E526" i="1"/>
  <c r="E524" i="1"/>
  <c r="E523" i="1"/>
  <c r="E522" i="1"/>
  <c r="E521" i="1"/>
  <c r="E519" i="1"/>
  <c r="E518" i="1"/>
  <c r="E517" i="1"/>
  <c r="E516" i="1"/>
  <c r="E513" i="1"/>
  <c r="E512" i="1"/>
  <c r="E511" i="1"/>
  <c r="E510" i="1"/>
  <c r="E798" i="1"/>
  <c r="E797" i="1"/>
  <c r="E796" i="1"/>
  <c r="E795" i="1"/>
  <c r="E792" i="1"/>
  <c r="E791" i="1"/>
  <c r="E790" i="1"/>
  <c r="E789" i="1"/>
  <c r="E786" i="1"/>
  <c r="E785" i="1"/>
  <c r="E784" i="1"/>
  <c r="E783" i="1"/>
  <c r="E693" i="1"/>
  <c r="E692" i="1"/>
  <c r="E691" i="1"/>
  <c r="E690" i="1"/>
  <c r="E688" i="1"/>
  <c r="E687" i="1"/>
  <c r="E686" i="1"/>
  <c r="E685" i="1"/>
  <c r="E677" i="1"/>
  <c r="E676" i="1"/>
  <c r="E675" i="1"/>
  <c r="E674" i="1"/>
  <c r="E672" i="1"/>
  <c r="E671" i="1"/>
  <c r="E670" i="1"/>
  <c r="E669" i="1"/>
  <c r="E666" i="1"/>
  <c r="E665" i="1"/>
  <c r="E664" i="1"/>
  <c r="E663" i="1"/>
  <c r="E661" i="1"/>
  <c r="E660" i="1"/>
  <c r="E659" i="1"/>
  <c r="E658" i="1"/>
  <c r="E656" i="1"/>
  <c r="E655" i="1"/>
  <c r="E654" i="1"/>
  <c r="E653" i="1"/>
  <c r="E651" i="1"/>
  <c r="E650" i="1"/>
  <c r="E649" i="1"/>
  <c r="E648" i="1"/>
  <c r="C613" i="1"/>
  <c r="C614" i="1"/>
  <c r="C615" i="1"/>
  <c r="C616" i="1"/>
  <c r="D613" i="1"/>
  <c r="E613" i="1" s="1"/>
  <c r="D616" i="1"/>
  <c r="E576" i="1"/>
  <c r="E575" i="1"/>
  <c r="E574" i="1"/>
  <c r="E573" i="1"/>
  <c r="E571" i="1"/>
  <c r="E570" i="1"/>
  <c r="E569" i="1"/>
  <c r="E568" i="1"/>
  <c r="E469" i="1" l="1"/>
  <c r="G449" i="1"/>
  <c r="G538" i="1"/>
  <c r="E372" i="1"/>
  <c r="E453" i="1"/>
  <c r="E747" i="1"/>
  <c r="G208" i="1"/>
  <c r="E616" i="1"/>
  <c r="C775" i="1"/>
  <c r="E388" i="1"/>
  <c r="E646" i="1"/>
  <c r="E561" i="1"/>
  <c r="E506" i="1"/>
  <c r="E615" i="1"/>
  <c r="E667" i="1"/>
  <c r="E718" i="1"/>
  <c r="E735" i="1"/>
  <c r="E503" i="1"/>
  <c r="D694" i="1"/>
  <c r="D535" i="1"/>
  <c r="D447" i="1"/>
  <c r="E504" i="1"/>
  <c r="C694" i="1"/>
  <c r="G698" i="1" s="1"/>
  <c r="C535" i="1"/>
  <c r="G539" i="1" s="1"/>
  <c r="C447" i="1"/>
  <c r="G451" i="1" s="1"/>
  <c r="D775" i="1"/>
  <c r="C612" i="1"/>
  <c r="G614" i="1" s="1"/>
  <c r="C502" i="1"/>
  <c r="G506" i="1" s="1"/>
  <c r="E391" i="1"/>
  <c r="E390" i="1"/>
  <c r="E776" i="1"/>
  <c r="E778" i="1"/>
  <c r="E779" i="1"/>
  <c r="E777" i="1"/>
  <c r="E563" i="1"/>
  <c r="E565" i="1"/>
  <c r="E564" i="1"/>
  <c r="E562" i="1"/>
  <c r="E736" i="1"/>
  <c r="E738" i="1"/>
  <c r="E739" i="1"/>
  <c r="E737" i="1"/>
  <c r="E536" i="1"/>
  <c r="E449" i="1"/>
  <c r="E450" i="1"/>
  <c r="E448" i="1"/>
  <c r="E451" i="1"/>
  <c r="E538" i="1"/>
  <c r="E539" i="1"/>
  <c r="E537" i="1"/>
  <c r="E695" i="1"/>
  <c r="E698" i="1"/>
  <c r="E696" i="1"/>
  <c r="E697" i="1"/>
  <c r="E775" i="1" l="1"/>
  <c r="E447" i="1"/>
  <c r="E694" i="1"/>
  <c r="E535" i="1"/>
  <c r="E641" i="1"/>
  <c r="E643" i="1"/>
  <c r="D361" i="1"/>
  <c r="D363" i="1"/>
  <c r="D364" i="1"/>
  <c r="C362" i="1"/>
  <c r="C363" i="1"/>
  <c r="C364" i="1"/>
  <c r="C361" i="1"/>
  <c r="E321" i="1"/>
  <c r="G363" i="1" l="1"/>
  <c r="E198" i="1"/>
  <c r="E288" i="1"/>
  <c r="E364" i="1"/>
  <c r="E362" i="1"/>
  <c r="E225" i="1"/>
  <c r="C43" i="1"/>
  <c r="G47" i="1" s="1"/>
  <c r="D43" i="1"/>
  <c r="G32" i="1" s="1"/>
  <c r="E227" i="1"/>
  <c r="E201" i="1"/>
  <c r="E318" i="1"/>
  <c r="E226" i="1"/>
  <c r="E224" i="1"/>
  <c r="E199" i="1"/>
  <c r="E289" i="1"/>
  <c r="E291" i="1"/>
  <c r="E320" i="1"/>
  <c r="E319" i="1"/>
  <c r="E363" i="1"/>
  <c r="E361" i="1"/>
  <c r="E644" i="1"/>
  <c r="E642" i="1"/>
  <c r="C640" i="1"/>
  <c r="G644" i="1" s="1"/>
  <c r="D640" i="1"/>
  <c r="C360" i="1"/>
  <c r="G364" i="1" s="1"/>
  <c r="D360" i="1"/>
  <c r="C317" i="1"/>
  <c r="G321" i="1" s="1"/>
  <c r="D317" i="1"/>
  <c r="D287" i="1"/>
  <c r="D223" i="1"/>
  <c r="G203" i="1" s="1"/>
  <c r="C223" i="1"/>
  <c r="E42" i="1"/>
  <c r="E41" i="1"/>
  <c r="E40" i="1"/>
  <c r="E39" i="1"/>
  <c r="E37" i="1"/>
  <c r="E36" i="1"/>
  <c r="E35" i="1"/>
  <c r="E34" i="1"/>
  <c r="E31" i="1"/>
  <c r="E30" i="1"/>
  <c r="E29" i="1"/>
  <c r="E28" i="1"/>
  <c r="D16" i="1"/>
  <c r="D17" i="1"/>
  <c r="D18" i="1"/>
  <c r="D19" i="1"/>
  <c r="C17" i="1"/>
  <c r="C18" i="1"/>
  <c r="C19" i="1"/>
  <c r="C16" i="1"/>
  <c r="E14" i="1"/>
  <c r="E13" i="1"/>
  <c r="E12" i="1"/>
  <c r="E11" i="1"/>
  <c r="G227" i="1" l="1"/>
  <c r="E43" i="1"/>
  <c r="E317" i="1"/>
  <c r="E640" i="1"/>
  <c r="D15" i="1"/>
  <c r="C15" i="1"/>
  <c r="E360" i="1"/>
  <c r="E223" i="1"/>
  <c r="E47" i="1"/>
  <c r="E46" i="1"/>
  <c r="E45" i="1"/>
  <c r="E44" i="1"/>
  <c r="E32" i="1"/>
  <c r="E16" i="1"/>
  <c r="E19" i="1"/>
  <c r="E17" i="1"/>
  <c r="E21" i="1"/>
  <c r="E18" i="1"/>
  <c r="E15" i="1" l="1"/>
  <c r="C245" i="1" l="1"/>
  <c r="C229" i="1" s="1"/>
  <c r="C287" i="1" l="1"/>
  <c r="G290" i="1" s="1"/>
  <c r="E290" i="1"/>
  <c r="E245" i="1"/>
  <c r="E229" i="1"/>
  <c r="C154" i="1"/>
  <c r="D497" i="1"/>
  <c r="E497" i="1" s="1"/>
  <c r="C143" i="1" l="1"/>
  <c r="E143" i="1" s="1"/>
  <c r="E154" i="1"/>
  <c r="E287" i="1"/>
  <c r="D180" i="1"/>
  <c r="D496" i="1"/>
  <c r="E496" i="1" s="1"/>
  <c r="D502" i="1" l="1"/>
  <c r="E502" i="1" s="1"/>
  <c r="E505" i="1"/>
  <c r="D197" i="1"/>
  <c r="E200" i="1"/>
  <c r="E180" i="1"/>
  <c r="D174" i="1"/>
  <c r="G291" i="1" s="1"/>
  <c r="C197" i="1"/>
  <c r="G201" i="1" l="1"/>
  <c r="C804" i="1"/>
  <c r="G144" i="1"/>
  <c r="E197" i="1"/>
  <c r="E191" i="1"/>
  <c r="D614" i="1" l="1"/>
  <c r="D612" i="1" l="1"/>
  <c r="D804" i="1" s="1"/>
  <c r="E614" i="1"/>
  <c r="E805" i="1"/>
  <c r="E612" i="1" l="1"/>
  <c r="E804" i="1"/>
  <c r="E806" i="1" l="1"/>
  <c r="E807" i="1" l="1"/>
  <c r="E174" i="1" l="1"/>
  <c r="E185" i="1"/>
  <c r="E808" i="1" l="1"/>
  <c r="E793" i="1" l="1"/>
</calcChain>
</file>

<file path=xl/comments1.xml><?xml version="1.0" encoding="utf-8"?>
<comments xmlns="http://schemas.openxmlformats.org/spreadsheetml/2006/main">
  <authors>
    <author>Саратова Ольга Сергеевна</author>
  </authors>
  <commentList>
    <comment ref="G141" authorId="0" guid="{A792FC6E-33F0-4877-87E5-17396E26AE48}" shapeId="0">
      <text>
        <r>
          <rPr>
            <b/>
            <sz val="9"/>
            <color indexed="81"/>
            <rFont val="Tahoma"/>
            <family val="2"/>
            <charset val="204"/>
          </rPr>
          <t xml:space="preserve">k3.2
</t>
        </r>
      </text>
    </comment>
    <comment ref="G290" authorId="0" guid="{C85CEBD5-3959-43EC-87AA-F0B0A3358FB0}" shapeId="0">
      <text>
        <r>
          <rPr>
            <b/>
            <sz val="9"/>
            <color indexed="81"/>
            <rFont val="Tahoma"/>
            <family val="2"/>
            <charset val="204"/>
          </rPr>
          <t xml:space="preserve">k3.3
</t>
        </r>
      </text>
    </comment>
    <comment ref="G291" authorId="0" guid="{8FF3DABC-3101-49B7-9C63-4C15037AD730}" shapeId="0">
      <text>
        <r>
          <rPr>
            <b/>
            <sz val="9"/>
            <color indexed="81"/>
            <rFont val="Tahoma"/>
            <family val="2"/>
            <charset val="204"/>
          </rPr>
          <t xml:space="preserve">k3.2
</t>
        </r>
      </text>
    </comment>
    <comment ref="G320" authorId="0" guid="{3BEA6AB5-0998-4ACB-8369-71555748C6BF}" shapeId="0">
      <text>
        <r>
          <rPr>
            <b/>
            <sz val="9"/>
            <color indexed="81"/>
            <rFont val="Tahoma"/>
            <family val="2"/>
            <charset val="204"/>
          </rPr>
          <t xml:space="preserve">k3.4
</t>
        </r>
      </text>
    </comment>
    <comment ref="G321" authorId="0" guid="{3ACBE5A4-FCC9-4F12-9A11-FE64F7A1AAD1}" shapeId="0">
      <text>
        <r>
          <rPr>
            <b/>
            <sz val="9"/>
            <color indexed="81"/>
            <rFont val="Tahoma"/>
            <family val="2"/>
            <charset val="204"/>
          </rPr>
          <t xml:space="preserve">k3.3
</t>
        </r>
      </text>
    </comment>
    <comment ref="G391" authorId="0" guid="{203B3964-171D-4D2F-B52B-3B1C62E1DFEC}" shapeId="0">
      <text>
        <r>
          <rPr>
            <b/>
            <sz val="9"/>
            <color indexed="81"/>
            <rFont val="Tahoma"/>
            <family val="2"/>
            <charset val="204"/>
          </rPr>
          <t xml:space="preserve">k3.4
</t>
        </r>
      </text>
    </comment>
    <comment ref="G392" authorId="0" guid="{11AE2099-18F5-4EE2-85AE-6A1394C635E6}" shapeId="0">
      <text>
        <r>
          <rPr>
            <b/>
            <sz val="9"/>
            <color indexed="81"/>
            <rFont val="Tahoma"/>
            <family val="2"/>
            <charset val="204"/>
          </rPr>
          <t xml:space="preserve">k3.3
</t>
        </r>
      </text>
    </comment>
    <comment ref="G564" authorId="0" guid="{A9EF35B3-2AE2-4443-8549-DD9E42CAFE3F}" shapeId="0">
      <text>
        <r>
          <rPr>
            <b/>
            <sz val="9"/>
            <color indexed="81"/>
            <rFont val="Tahoma"/>
            <family val="2"/>
            <charset val="204"/>
          </rPr>
          <t xml:space="preserve">k3.4
</t>
        </r>
      </text>
    </comment>
    <comment ref="G565" authorId="0" guid="{0EE9EBF5-D557-4CE2-A022-3BFC3DC18196}" shapeId="0">
      <text>
        <r>
          <rPr>
            <b/>
            <sz val="9"/>
            <color indexed="81"/>
            <rFont val="Tahoma"/>
            <family val="2"/>
            <charset val="204"/>
          </rPr>
          <t xml:space="preserve">k3.3
</t>
        </r>
      </text>
    </comment>
    <comment ref="G643" authorId="0" guid="{CE091A4E-C553-4984-BAAC-167794973AA6}" shapeId="0">
      <text>
        <r>
          <rPr>
            <b/>
            <sz val="9"/>
            <color indexed="81"/>
            <rFont val="Tahoma"/>
            <family val="2"/>
            <charset val="204"/>
          </rPr>
          <t xml:space="preserve">k3.4
</t>
        </r>
      </text>
    </comment>
    <comment ref="G644" authorId="0" guid="{F4B1D4BD-B067-475A-A559-4B44E1862D95}" shapeId="0">
      <text>
        <r>
          <rPr>
            <b/>
            <sz val="9"/>
            <color indexed="81"/>
            <rFont val="Tahoma"/>
            <family val="2"/>
            <charset val="204"/>
          </rPr>
          <t xml:space="preserve">k3.3
</t>
        </r>
      </text>
    </comment>
    <comment ref="G697" authorId="0" guid="{C7383F4B-BB3E-4802-861D-88A8DFB45BB8}" shapeId="0">
      <text>
        <r>
          <rPr>
            <b/>
            <sz val="9"/>
            <color indexed="81"/>
            <rFont val="Tahoma"/>
            <family val="2"/>
            <charset val="204"/>
          </rPr>
          <t xml:space="preserve">k3.4
</t>
        </r>
      </text>
    </comment>
    <comment ref="G698" authorId="0" guid="{0E097659-CB0F-4821-B91B-C85C178B2673}" shapeId="0">
      <text>
        <r>
          <rPr>
            <b/>
            <sz val="9"/>
            <color indexed="81"/>
            <rFont val="Tahoma"/>
            <family val="2"/>
            <charset val="204"/>
          </rPr>
          <t xml:space="preserve">k3.3
</t>
        </r>
      </text>
    </comment>
  </commentList>
</comments>
</file>

<file path=xl/sharedStrings.xml><?xml version="1.0" encoding="utf-8"?>
<sst xmlns="http://schemas.openxmlformats.org/spreadsheetml/2006/main" count="923" uniqueCount="326">
  <si>
    <t>тыс. рублей</t>
  </si>
  <si>
    <t>Мероприятия программы</t>
  </si>
  <si>
    <t>Исполнение,% к плану</t>
  </si>
  <si>
    <t>Результаты реализации и причины отклонений факта от плана</t>
  </si>
  <si>
    <t>бюджет автономного округа</t>
  </si>
  <si>
    <t>бюджет города Когалыма</t>
  </si>
  <si>
    <t>Итого по программе, в том числе</t>
  </si>
  <si>
    <t>привлеченные средства</t>
  </si>
  <si>
    <t>федеральный бюджет</t>
  </si>
  <si>
    <t>Итого по программе, в том числе:</t>
  </si>
  <si>
    <t>1.1. Содержание объектов благоустройства территории города Когалыма, включая озеленение территории и содержание малых архитектурных форм</t>
  </si>
  <si>
    <t xml:space="preserve">федеральный бюджет </t>
  </si>
  <si>
    <t xml:space="preserve">привлеченные средства </t>
  </si>
  <si>
    <t>Всего по программе, в том числе</t>
  </si>
  <si>
    <t xml:space="preserve">Итого по программе </t>
  </si>
  <si>
    <t>ИТОГО ПО МУНИЦИПАЛЬНЫМ ПРОГРАММАМ:</t>
  </si>
  <si>
    <t>ПРИЛОЖЕНИЕ 1</t>
  </si>
  <si>
    <t>1.1. Организация пассажирских перевозок автомобильным транспортом общего пользования по городским маршрутам</t>
  </si>
  <si>
    <t>2.1. Строительство, реконструкция, капитальный ремонт и ремонт автомобильных дорог общего  пользования местного значения</t>
  </si>
  <si>
    <t>1.3. Организация ритуальных услуг и содержание мест захоронения</t>
  </si>
  <si>
    <t>1.5. Обеспечение деятельности МКУ "УЖКХ г.Когалыма" по реализации полномочий Администрации города Когалыма</t>
  </si>
  <si>
    <t xml:space="preserve">1.6. Осуществление иных функций, необходимых для реализации возложенных на МКУ «УЖКХ г.Когалыма» полномочий Администрации города Когалыма </t>
  </si>
  <si>
    <t>1.2. Обеспечение функционирования и развития систем видеонаблюдения в сфере общественного порядка</t>
  </si>
  <si>
    <t>2.2. Приобретение средств по организации пожаротушения</t>
  </si>
  <si>
    <t>Подпрограмма 2. "Развитие спорта высших достижений и системы подготовки спортивного резерва"</t>
  </si>
  <si>
    <t>1.1. Поддержка социально ориентированных некоммерческих организаций</t>
  </si>
  <si>
    <t xml:space="preserve"> </t>
  </si>
  <si>
    <t>4.1. Проведение противоэпизоотических мероприятий, направленных на предупреждение и ликвидацию болезней, общих для человека и животных</t>
  </si>
  <si>
    <t>2.1. Профилактика экстремизма и терроризма</t>
  </si>
  <si>
    <t>2.2. Проведение информационных кампаний, направленных на укрепление общероссийского гражданского единства и гармонизацию межнациональных отношений, профилактику экстремизма и терроризма</t>
  </si>
  <si>
    <t xml:space="preserve">бюджет города Когалыма </t>
  </si>
  <si>
    <t xml:space="preserve">          </t>
  </si>
  <si>
    <t>1. Обеспечение деятельности Комитета финансов Администрации города Когалым</t>
  </si>
  <si>
    <t>2. Обеспечение программно-техническими средствами специалистов Комитета финансов Администрации города Когалыма в объеме, достаточном для исполнения должностных обязанностей</t>
  </si>
  <si>
    <t xml:space="preserve">Подпрограмма 2. Улучшение условий и охраны труда в городе Когалыме </t>
  </si>
  <si>
    <t>Подпрограмма 1. Содействие трудоустройству граждан</t>
  </si>
  <si>
    <t>2.1 Осуществление отдельных государственных полномочий в сфере трудовых отношений и  государственного управления охраной труда в городе Когалыме</t>
  </si>
  <si>
    <t>Подпрограмма 3. Сопровождение инвалидов, в том числе молодого возраста, при трудоустройстве</t>
  </si>
  <si>
    <t>1.1.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попечения родителей</t>
  </si>
  <si>
    <t>1.5. Повышение уровня благосостояния граждан, нуждающихся в особой заботе государства</t>
  </si>
  <si>
    <t>Подпрограмма 1. «Поддержка социально ориентированных некоммерческих организаций города Когалыма»</t>
  </si>
  <si>
    <t>3.1. Реализация взаимодействия с городскими  средствами массовой информации</t>
  </si>
  <si>
    <t>Подпрограмма 4. "Создание условий для выполнения отдельными структурными подразделениями
Администрации города Когалыма своих полномочий"</t>
  </si>
  <si>
    <t>Подпрограмма 3. «Информационная открытость деятельности Администрации города Когалыма»</t>
  </si>
  <si>
    <t>4.1. Обеспечение деятельности структурных подразделений Администрации города Когалыма</t>
  </si>
  <si>
    <t>1.2 Содержание, ремонт и реконструкция объектов благоустройства на территории города Когалыма</t>
  </si>
  <si>
    <t>1.2. Организация освещения территорий города Когалыма</t>
  </si>
  <si>
    <t>2.1.  Сохранение нематериального и материального наследия города Когалыма и продвижение культурных проектов</t>
  </si>
  <si>
    <t xml:space="preserve">2.2. Стимулирование культурного разнообразия </t>
  </si>
  <si>
    <t>3.2. Развитие архивного дела</t>
  </si>
  <si>
    <t>3.3 Обеспечение хозяйственной деятельности учреждений культуры города Когалыма</t>
  </si>
  <si>
    <t>Подпрограмма 1. Организация и обеспечение мероприятий в сфере гражданской обороны, защиты населения и территории города Когалыма от чрезвычайных ситуаций</t>
  </si>
  <si>
    <t>1.2. Содержание и развитие территориальной автоматизированной системы централизованного оповещения населения города Когалыма</t>
  </si>
  <si>
    <t>Подпрограмма 2 Укрепление пожарной безопасности в городе Когалыме</t>
  </si>
  <si>
    <t>2.1. Организация противопожарной пропаганды и обучение населения мерам пожарной безопасности</t>
  </si>
  <si>
    <t>Подпрограмма 3. Материально-техническое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t>
  </si>
  <si>
    <t>3.1. 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t>
  </si>
  <si>
    <t>3.2. Финансовое обеспечение осуществления муниципальным казённым учреждением «Единая дежурно-диспетчерская служба города Когалыма» установленных видов деятельности</t>
  </si>
  <si>
    <t>1.1.Реализация механизмов стратегического управления социально-экономическим развитием города Когалыма</t>
  </si>
  <si>
    <t>Подпрограмма1. Содействие проведению капитального ремонта многоквартирных домов</t>
  </si>
  <si>
    <t>1.1. Обеспечение мероприятий по
проведению капитального ремонта
многоквартирных домов</t>
  </si>
  <si>
    <t>Подпрограмма 2.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теплоснабжение, водоснабжения, водоотведения</t>
  </si>
  <si>
    <t>2.1. Предоставление субсидий на реализацию полномочий в сфере жилищно-коммунального комплекса</t>
  </si>
  <si>
    <t>Подпрограмма 3. Создание условий для обеспечения качественными коммунальными услугами</t>
  </si>
  <si>
    <t>3.1. Строительство, реконструкция и капитальный ремонт объектов коммунального комплекса</t>
  </si>
  <si>
    <t>2.2. Строительство, реконструкция, капитальный ремонт, ремонт сетей наружного освещения автомобильных дорог общего пользования местного значения</t>
  </si>
  <si>
    <t>2.3. Обеспечение функционирования сети автомобильных дорог общего пользования местного значения</t>
  </si>
  <si>
    <t>Подпрограмма 2. Дорожное хозяйство</t>
  </si>
  <si>
    <t>Подпрограмма 1. Автомобильный транспорт</t>
  </si>
  <si>
    <t>Подпрограмма 3. Безопасность дорожного движения</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</si>
  <si>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t>
  </si>
  <si>
    <t>1.1. Дополнительное профессиональное образование муниципальных служащих органов местного самоуправления города Когалыма по приоритетным и иным направлениям деятельности</t>
  </si>
  <si>
    <t>2.3 Обеспечение деятельности органов местного самоуправления города Когалыма и предоставление гарантий муниципальным служащим</t>
  </si>
  <si>
    <t>2.4. Обеспечение информационной безопасности на объектах информатизации и информационных систем в органах местного самоуправления города Когалыма</t>
  </si>
  <si>
    <t>2.5. Обеспечение выполнения полномочий и функций, возложенных на должностных лиц и структурные подразделения Администрации города Когалыма</t>
  </si>
  <si>
    <t>2.6. Реализация переданных государственных полномочий по государственной регистрации актов гражданского состояния</t>
  </si>
  <si>
    <t>Подпрограмма 1 Содействие развитию жилищного строительства</t>
  </si>
  <si>
    <t>Подпрограмма 3 Организационное обеспечение деятельности структурных подразделений Администрации города Когалыма и казённых учреждений города Когалыма</t>
  </si>
  <si>
    <t>Подпрограмма 2 Развитие системы обращения с отходами производства и потребления в городе Когалыме</t>
  </si>
  <si>
    <t>2.1. Обеспечение регулирования деятельности по обращению с отходами производства и потребления в городе Когалыме</t>
  </si>
  <si>
    <t>3.1. Реализация единой государственной политики в сфере культуры и архивного дела</t>
  </si>
  <si>
    <t>Группа А</t>
  </si>
  <si>
    <t>Группа В</t>
  </si>
  <si>
    <t>Группа С</t>
  </si>
  <si>
    <t>6. Муниципальная программа «Развитие жилищной сферы города Когалыма»</t>
  </si>
  <si>
    <t xml:space="preserve">Экономия денежных средств сложилась в связи с наличием вакансий в структурных подразделениях Администрации города Когалыма.    </t>
  </si>
  <si>
    <t>Подпрограмма 2. Профилактика незаконного потребления наркотических средств и психотропных веществ, наркомании</t>
  </si>
  <si>
    <t>2.1. Организация и проведение мероприятий с субъектами профилактики, в том числе с участием общественности</t>
  </si>
  <si>
    <t>2.2. Проведение информационной антинаркотической пропаганды</t>
  </si>
  <si>
    <t>Подпрограмма 4 Создание условий для выполнения функций, направленных на обеспечение прав и законных интересов жителей города Когалыма в отдельных сферах жизнедеятельности</t>
  </si>
  <si>
    <t>4.1.  Обеспечение выполнения полномочий и функций отдела межведомственного взаимодействия в сфере обеспечения общественного порядка и безопасности Администрации города Когалыма</t>
  </si>
  <si>
    <t>Подпрограмма 1 Профилактика правонарушений</t>
  </si>
  <si>
    <t>1.1. Создание условий для деятельности народных дружин</t>
  </si>
  <si>
    <t>2. Муниципальная программа «Социально-экономическое развитие и инвестиции муниципального образования город Когалым»</t>
  </si>
  <si>
    <t>В рамках данного мероприятия предусмотрено содержание МКУ "Редакция газеты "Когалымский вестник". Оплата труда сотрудников согласно фактически отработанному времени, оплата услуг связи, коммунальные расходы согласно выставленным счетам.</t>
  </si>
  <si>
    <t>1. Муниципальная программа «Экологическая безопасность города Когалыма»</t>
  </si>
  <si>
    <t>95-99%</t>
  </si>
  <si>
    <t>80-95%</t>
  </si>
  <si>
    <t>менее 80%</t>
  </si>
  <si>
    <t>Подпрограмма 1. Совершенствование системы муниципального стратегического управления, повышение инвестиционной привлекательности и развитие конкуренции</t>
  </si>
  <si>
    <t>Подпрограмма 2. Развитие малого и среднего предпринимательства</t>
  </si>
  <si>
    <t>1.1. Содействие улучшению положения на рынке труда не занятых трудовой деятельностью и безработных граждан</t>
  </si>
  <si>
    <t>3.1 Содействие трудоустройству граждан с нвалидностью и их адаптация на рынке труда</t>
  </si>
  <si>
    <t>1.1. Поддержка животноводства, переработки и реализации продукции животноводства</t>
  </si>
  <si>
    <t xml:space="preserve">1.2.Поддержка развития сельскохозяйственного производства в виде предоставления субсидий в целях возмещения затрат, связанных с реализацией сельскохозяйственной продукции (в том числе в части расходов по аренде торговых мест) </t>
  </si>
  <si>
    <t>Подпрограмма 1. Развитие отрасли животноводства</t>
  </si>
  <si>
    <t xml:space="preserve">Подпрограмма 4. Обеспечение стабильной благополучной эпизоотической обстановки в городе Когалыме и защита населения от болезней общих для человека и животных"           </t>
  </si>
  <si>
    <t>Подпрограмма 1.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Когалыма, обеспечение социальной и культурной адаптации мигрантов, профилактика межнациональных (межэтнических) конфликтов</t>
  </si>
  <si>
    <t>Подпрограмма 2. Участие в профилактике экстремизма и терроризма, а также в минимизации и (или) ликвидации последствий проявлений экстремизма и терроризма</t>
  </si>
  <si>
    <t>2.4. Мониторинг экстремистских настроений в молодежной среде</t>
  </si>
  <si>
    <t>1.3. Снижение рисков и смягчение последствий 
чрезвычайных ситуаций природного и техногенного 
характера на территории города Когалыма</t>
  </si>
  <si>
    <t>1.5. Финансовое обеспечение проведения санитарно-
противоэпидемических мероприятий, направленных на 
предотвращение распространения коронавирусной 
инфекции (COVID-2019) на территории города Когалыма</t>
  </si>
  <si>
    <t>Экономия сложилась по результатам проведения электронных торгов на оказание услуг связи по предоставлению каналов связи IP VPN для обеспечения работоспособности территориальной автоматизированной системы централизованного оповещения населения</t>
  </si>
  <si>
    <t>В связи с отсутствием заявок на предоставление субсидии, направленной на поддержку развития садоводства и огородничества в муниципальном образовании город Когалым</t>
  </si>
  <si>
    <t>2.1.Организация участия спортсменов города Когалыма в соревнованиях различного уровня  окружного и всероссийского масштаба</t>
  </si>
  <si>
    <t>2.2.Обеспечение подготовки спортивного резерва и сборных команд города Когалыма по видам спорта</t>
  </si>
  <si>
    <t>3.1.Содержание секторов Управления культуры, спорта и молодёжной политики Администрации города Когалыма</t>
  </si>
  <si>
    <t>4.1.Организация и проведение физкультурно-оздоровительных мероприятий</t>
  </si>
  <si>
    <t>Подпрограмма 1. "Развитие физической культуры, массового и детско-юношеского спорта"</t>
  </si>
  <si>
    <t>Подпрограмма 4. "Укрепление общественного здоровья"</t>
  </si>
  <si>
    <t>Подпрограмма 1. "Повышение профессионального уровня муниципальных служащих органов местного самоуправления города Когалыма"</t>
  </si>
  <si>
    <t>Подпрограмма 2. "Создание условий для развития муниципальной службы в органах местного самоуправления города Когалыма"</t>
  </si>
  <si>
    <t>Подпрограмма 1. "Поддержка семьи, материнства и детства"</t>
  </si>
  <si>
    <t>1.2. Исполнение Администрацией города Когалыма отдельных государственных полномочий по осуществлению деятельности по опеке и попечительству, включая поддержку негосударственных организаций, в том числе СОНКО в сфере опеки и попечительства</t>
  </si>
  <si>
    <t>1.3. Организация отдыха и оздоровления детей-сирот и детей, оставшихся без попечения родителей</t>
  </si>
  <si>
    <t>1.4. Исполнение отдельных государственных полномочий по делам несовершеннолетних и защите их прав муниципальной комиссией по делам несовершеннолетних и защите их прав при Администрации города Когалыма</t>
  </si>
  <si>
    <t>Подпрограмма 2. "Социальная поддержка отдельных категорий граждан"</t>
  </si>
  <si>
    <t>2.1. Оказание поддержки гражданам удостоенным звания "Почётный гражданин города Когалыма"</t>
  </si>
  <si>
    <t>Подпрограмма 1. "Модернизация и развитие учреждений и организаций культуры"</t>
  </si>
  <si>
    <t>Подпрограмма 2. "Поддержка творческих инициатив, способствующих самореализации населения"</t>
  </si>
  <si>
    <t>Подпрограмма 3. "Организационные, экономические механизмы развития культуры, архивного дела и историко-культурного наследия"</t>
  </si>
  <si>
    <t>Подпрограмма 4. "Развитие туризма"</t>
  </si>
  <si>
    <t>4.1. Продвижение внутреннего и въездного туризма</t>
  </si>
  <si>
    <t>4. Предоставление субсидий садоводческим, городническим некоммерческим товариществам на возмещение части затрат на осуществление мероприятий, направленных на благоустройство и развитие инженерной инфраструктуры в границах их территорий.</t>
  </si>
  <si>
    <t>Мероприятие направлено на реализацию переданного
государственного полномочия ХМАО-Югры в сфере обращения с твердыми коммунальными отходами за счет субвенции, выделяемой из средств бюджета автономного округа 
(расходы на оплату труда и страховые взносы, а также на приобретение наглядных и раздаточных материалов по экологии).</t>
  </si>
  <si>
    <t>Осуществлены  закупки программного обеспечения для обеспечения информационной безопасности на объектах информатизации и информационных систем в органах местного самоуправления города Когалыма</t>
  </si>
  <si>
    <t>Кассовый расход сложился меньше планового в связи с экономией по оплате труда, начислениям по зарплате.</t>
  </si>
  <si>
    <t>Экономия сложилась по заработной плате и начислениям на оплату труда в результате наличия листов нетрудоспособности, вакансии (уборщик служебных помещений), неиспользованием сотрудниками права на компенсацию расходов по проезду к месту отдыха и обратно.</t>
  </si>
  <si>
    <t>Подпрограмма 3. "Управление развитием отрасли физической культуры и спорта"</t>
  </si>
  <si>
    <t>1.3.  Основное мероприятие "Реализация отдельных государственных полномочий, предусмотренных Законом Ханты-Мансийского автономного округа - Югры от 2 марта 2009 года №5-оз «Об административных комиссиях в Ханты-Мансийском автономном округе – Югре»</t>
  </si>
  <si>
    <t>1.4.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</si>
  <si>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1.5. Совершенствование информационного и методического обеспечения профилактики правонарушений, повышения правосознания граждан</t>
  </si>
  <si>
    <t>1.6. Тематическая социальная реклама в сфере безопасности дорожного движения</t>
  </si>
  <si>
    <t>Экономия сложилась в результате заключенных контрактов</t>
  </si>
  <si>
    <t>7. Муниципальная программа «Содействие занятости населения города Когалыма»</t>
  </si>
  <si>
    <t>8. Муниципальная программа «Социальное и демографическое развитие города Когалыма»</t>
  </si>
  <si>
    <t>18. Муниципальная программа «Управление муниципальными финансами в городе Когалыме»</t>
  </si>
  <si>
    <t>19. Муниципальная программа «Развитие транспортной системы города Когалыма»</t>
  </si>
  <si>
    <t>Информация о результатах реализации мероприятий муниципальных программ за 2022 год</t>
  </si>
  <si>
    <t>План на 2022 год</t>
  </si>
  <si>
    <t>Кассовый расход на  01.01.2023</t>
  </si>
  <si>
    <t>С ИП Скляр Л.П. на 2022 год заключен муниципальный контракт на оказание услуг по обращению с животными без владельцев на территории города Когалыма на сумму 2369,8 тыс.руб. На основании решения Думы города Когалыма от 22.06.2022 №124-ГД выделены дополнительные плановые ассигнования в сумме 1756,8 тыс.руб. 
С начала года  отловлено 183 животных, по всем внесена информация в АИС из них 89 животных передано новым владельцам; содержание животных составило 18 379 суток; проведены проф.мероприятия 174 голов; маркировано (чипировано) 174 голов; возвращено животных на прежнее место обитания 29.</t>
  </si>
  <si>
    <t>4.2 Создание приюта для животных на территории 
города Когалыма</t>
  </si>
  <si>
    <t>Отклонение составило – 0,3 тыс. рублей
Заключены:
-  По результатам электронного аукциона кон+F10:F37тракт с ООО «КогалымРемСтройСервис» на оказание услуг по обеспечению безопасности людей, охране их жизни и здоровья на водных объектах города Когалыма на сумму 349,2 тыс. рублей. Оплата произведена по окончании оказания услуг, согласно условий контракта.
-  По результатам электронного аукциона контракт с Федеральным Бюджетным Учреждением Здравоохранения "Центр Гигиены и Эпидемиологии в Ханты-Мансийском автономном округе - Югре" на оказание услуг по лабораторному исследованию воды и почвы на сумму 114,6 тыс. рублей. Оплата произведена по окончании оказания услуг, согласно условий контракта.
- Заключен прямой муниципальный контракт с ООО «Жемчужина Сибири» на выполнение работ по изготовлению и установки информационных табличек (знаков) на сумму 29 000,00 тыс. руб. Оплата произведена в полном объеме по результатам выполненных работ.</t>
  </si>
  <si>
    <t>1.1 Обеспечение безопасности населения на водных объектах города Когалыма</t>
  </si>
  <si>
    <t xml:space="preserve">Остаток средств в сумме 444,8 тыс. руб. образовался в связи с отсутствием заявок на оказание услуг по дизенфекции
</t>
  </si>
  <si>
    <t>Экономия в сумме 0.1 тыс. руб. сложилась по результатам проведения электронных торгов, договор заключен с «Рекламный центр «ТВ-реклама» в сумме 196,6 тыс. рублей на оказание услуг по трансляции видеороликов социальной направленности.</t>
  </si>
  <si>
    <t>По результатам электронного аукциона заключен контракт с Индивидуальный предприниматель Куценко Андрей Александрович на поставку бензиновых пил в количестве трех штук на сумму 74,5 тыс. рублей. Экономия составила 28,4 тыс. руб. Товар поставлен и оплачен в полном объёме</t>
  </si>
  <si>
    <t>2.3 Строительство пожарного депо в городе Когалыме (в том числе ПИР)</t>
  </si>
  <si>
    <t>Отклонение составило – 261,9 тыс. рублей
Отклонение образовалась, в результате оплаты наличия листов нетрудоспособности, предоставление неоплачиваемого отпуска</t>
  </si>
  <si>
    <t>Экономия средств по расходам на обеспечение деятельности Муниципального казённого учреждения «Единая дежурно-диспетчерская служба города Когалыма» образовалась, в результате оплаты по муниципальным контрактам за коммунальные услуги и связи, согласно выставленным счетам-фактурам; техническое обслуживание АТС, оплаты льготного проезда к месту отдыха и обратно; оплаты компенсации стоимости за санаторно-курортное лечение, по заработной оплате труда, образовавшиеся в результате наличия листов нетрудоспособности</t>
  </si>
  <si>
    <t xml:space="preserve">МКУ "УОДОМС":                                                                                                             
Остаток доведённых денежных средств в сумме 0,36 тыс. руб.:
1) по бюджету г.Когалыма - 0,24 тыс. руб., начисления на оплату труда.
2) по бюджету автономного округа - 0,12 тыс. руб. начисления на оплату труда. Работники находились на больничном листе по временной нетрудоспособности (более трёх дней). 
МБУ "КСАТ":                                                                                                                     
Остаток доведённых денежных средств в сумме 55,77 тыс. руб.:
1) по бюджету г.Когалыма - 55,72 тыс. руб., - оплата труда гражданского ерсонала и начисления на них.(согласно фактическому количеству отработанных часов в месяц).
2) по бюджету автономного округа - 0,05 тыс. руб. оплата труда гражданского персонала и начисления на них.(согласно фактическому количеству отработанных часов в месяц). </t>
  </si>
  <si>
    <t xml:space="preserve">В МАДОУ «Буратино» трудоустроен 1 гражданин с инвалидностью в должности швея, для которого оснащено 1 рабочее место.   </t>
  </si>
  <si>
    <t>1.2.3. Остаток плановых ассигнований по бюджету г.Когалыма  в сумме 197,5 тыс. руб.,                                                                                                                     в т.ч.: 7,3 тыс. руб. оплата труда граждан и начисления на них.(согласно фактическому количеству отработанных часов в месяц). Экономия образовалась, в связи с уволенными работниками.; 140,8 тыс. руб. приобретение материальных запасов (бейсболки, жилеты, плащи, аптечки, многоразовые маски) для бригадиров, образовался  в связи с заключением договора с поставщиком по наименьшей цене, чем планировалось; 49,4 тыс. руб. возмещение работникам расходов, связанных с прохождением первичного медосмотра (на основании предоставленных отчетов).</t>
  </si>
  <si>
    <t>1.2. Содействие улучшению положения на рынке труда не занятых трудовой деятельностью и безработных граждан</t>
  </si>
  <si>
    <t>П.1.1.Проект города Когалыма «Организация и проведение мероприятий, связанных с разработкой бренда города Когалыма»</t>
  </si>
  <si>
    <t>П.2.1. Региональный проект "Создание условий для легкого старта и комфортного ведения бизнеса"</t>
  </si>
  <si>
    <t xml:space="preserve">П.2.3. Региональный проект «Акселерация субъектов малого и среднего предпринимательства» </t>
  </si>
  <si>
    <t>1.1. Организация обеспеченияформирования состава и структуры муниципального имущества города Когалыма</t>
  </si>
  <si>
    <t>2.1. Организационно-техническое и финансовое обеспечение органов местного самоуправления города Когалыма</t>
  </si>
  <si>
    <t>3.1. Реконструкция и ремонт, в том числе капитальный, объектов муниципальной собственности города Когалыма</t>
  </si>
  <si>
    <t xml:space="preserve">1.5  Содействие этнокультурному многообразию народов России </t>
  </si>
  <si>
    <t xml:space="preserve">1.1. Портфель проектов "Жилье и городская среда", региональный проект "Формирование комфортной городской среды"
</t>
  </si>
  <si>
    <t xml:space="preserve">1.2  П Реализация инициативного проекта "Югорский двор"
</t>
  </si>
  <si>
    <t xml:space="preserve">1.3. Благоустройство дворовых территорий многоквартирных домов города Когалыма
</t>
  </si>
  <si>
    <t xml:space="preserve">В рамках Соглашения о сотрудничестве между Правительством ХМАО – Югры и ПАО «НК «ЛУКОЙЛ» выполнены работы по благоустройству дворовых территорий 
- ул. Олимпийская, д.13, 15;
- ул. Прибалтийская, д.15, 17;
- ул. Прибалтийская, д.25;
- ул. Прибалтийская, д.5.
Выполнены ремонт (устройство) ливневой канализации, асфальтирование территории дворовых проездов, обустройство дополнительных парковочных мест, ремонт наружного освещения, замена скамеек и урн. 
</t>
  </si>
  <si>
    <t>На дворовой территории по улице Югорская, д.38, 44 реализован инициативный проект «Югорский двор» (обустройство досуговой площадки), который по заявке жителей принял участие в региональном конкурсе инициативных проектов. Выполнены работы по обустройству досуговой площадки, предусматривающие установку воркаута, качелей различной модификации, урн и скамеек.</t>
  </si>
  <si>
    <t xml:space="preserve">В 2022 году в рамках реализации мероприятий по благоустройству дворовых территорий выполнены мероприятия по благоустройству дворовой территории по улице Югорская, д.38, 44 в городе Когалыме.
Выполнены следующие работы: 
- ремонт асфальтобетонного покрытия с устройством системы ливневой канализации;
- замена опор наружного освещения;
- замена урн, скамеек;
- ремонт (устройство) тротуара;
- увеличение парковочных мест.
</t>
  </si>
  <si>
    <t>В рамках реализации мероприятия выполнены следующие работы:
- обустройство покрытия детской игровой площадки по проезду Солнечный, д.13, 15, 17;
- устройство архитектурной композиции «Обелиск»;
- на объекте благоустройства «Набережная реки Ингу-Ягун» выполнены проектные работы для строительства сетей электроснабжения беседок и инфопоинта на объекте, устройство дополнительного ограждения пирсов, строительство сетей электроснабжения беседок и инфопоинта, оформление технического плана на сети электроснабжения беседок и инфопоинта.
Частичное неосвоение средств обусловлено переносом работ по благоустройству Рябинового бульвара и сквера им.Грайфера на 2023 год. Остаток неосвоенных средств, выделенных на реализацию мероприятия, перенесен на 2023 год как неиспользованные остатки денежных средств.</t>
  </si>
  <si>
    <t>1.4. Создание, содержание и реконструкция мест для отдыха и физического развития горожан</t>
  </si>
  <si>
    <t xml:space="preserve">1.7. Содержание, ремонт и реконструкция объектов благоустройства на территории города Когалыма </t>
  </si>
  <si>
    <t>1.9. Архитектурная подсветка улиц, зданий, сооружений и жилых домов, расположенных на территории города Когалыма</t>
  </si>
  <si>
    <t>1.8. Выполнение работ по сносу здания средней общеобразовательной школы N 7, корпус N 2</t>
  </si>
  <si>
    <t>В рамках данного мероприятия выполнены работы по ремонту игровых элементов по адресам: Мира, 14а, Солнечный, 13,15, Сибирская, 15, Нефтяников, 10, Набережная, 77а.</t>
  </si>
  <si>
    <t xml:space="preserve">Выполнены мероприятия:
- по содержанию мест (площадок) накопления ТКО; 
- по откачке дождевых вод;
- по акарицидной, дезинсекционной (ларвицидной) обработке, барьерной дератизации, а также сбору и утилизации трупов животных на территории города Когалыма;
- на поставку флагов;
- по оценке технического состояния несущих и ограждающих конструкций МКД;
- на обеспечение бесперебойной работы сухого фонтана, расположенного на площади по ул.Мира;
- по приобретению хозтоваров;
- по проведению подводного обследования участка русла реки Ингу-Ягун;
</t>
  </si>
  <si>
    <t xml:space="preserve">В целях выполнения указанных работ заключен муниципальный контракт с ООО «Альянс» на сумму 1 922,83 тыс.руб. 
По состоянию на 31.12.2022 оплата по контракту не произведена по причине несоблюдения подрядчиком сроков завершения работ.
</t>
  </si>
  <si>
    <t>В рамках меропрития выполнено:
- очистка и вывоз снега;
- очистка от снежного покрова малых архитектурных форм;
- подметание тротуаров и пешеходных дорожек;
- покос травы;
- содержание цветников.</t>
  </si>
  <si>
    <t xml:space="preserve">Подпрограмма 1. Общее образование. Дополнительное образование </t>
  </si>
  <si>
    <t>1.1. Портфель проектов "Образование", 
региональный проект "Успех каждого
ребенка"</t>
  </si>
  <si>
    <t>1.3  Развитие системы дошкольного и общего образования</t>
  </si>
  <si>
    <t>1.3.1 - Сотрудничество с ПНИП. Выезд учащихся и сопровождающих на окружные олимпиады, проведение мероприятий. Экономия  согласно фактически предоставленных документов по оплате расходов.
1.3.2 - Поощрение лучших учителей, воспитателей согласно постановлений Администрации города Когалыма.</t>
  </si>
  <si>
    <t xml:space="preserve">1.4  Развитие системы дополнительного образования детей </t>
  </si>
  <si>
    <t>Ежемесячное содержание МАУ "Школа искусств", МАУ "ДДТ". Экономия средств оплата расходов льготного проезда, выход на пенсию по фактически предоставленным документам.</t>
  </si>
  <si>
    <t>1.5 Обеспечение реализации общеобразовательных программ в образовательных организациях, расположенных на территории города Когалыма</t>
  </si>
  <si>
    <t>1.5.1:
405,2 тыс. руб. - экономия планов согласно фактического начисления и оплаты за классное руководство.
4932,2 т. руб. - экономия планов согласно фактической оплаты расходов льготного проезда, выход на пенсию работникам учреждений, расходы непостоянного характера согласно фактически предоставленных счетов.
4246,2 т. руб. - экономия планов согласно фактической оплаты счетов по посещению обучающимися Школ и воспитанниками Садов СКК "Галактика" 
13274,5 т. руб. - экономия планов согласно среднегодового количества обучающихся и воспитанников
1.5.2 - Перечисление средств по сертификату дошкольника Частный детский сад "Академия детства". Среднегодовая численность воспитанников составила 98 человек.
1.5.3 - Перечисление средств реализация основных общеобразовательных программ Частный детский сад "Академия детства" по фактически предоставленным документам.</t>
  </si>
  <si>
    <t>1.6 Организация отдыха и оздоровления детей</t>
  </si>
  <si>
    <t>1.6.1 - Отдохнули за пределами города (ХМАО-Югра - 59 человек, за пределами автономного округа - 331 человек); в оздоровительных лагерях с дневным пребыванием детей: в период весенних, осенних  каникул отдохнули 2200 человек, летние каникулы - 1095 человек
1.6.2 - Организация дворовых площадок</t>
  </si>
  <si>
    <t>Подпрограмма 3. Молодёжь города Когалыма</t>
  </si>
  <si>
    <t>3.1.1 Портфель проектов "Образование", 
региональный проект "Социальная 
активность"</t>
  </si>
  <si>
    <t xml:space="preserve">Проведение мероприятий МАУ ДО "ДДТ". </t>
  </si>
  <si>
    <t xml:space="preserve">3.1.2 Портфель проектов "Образование", региональный проект «Патриотическое воспитание 
граждан Российской Федерации» </t>
  </si>
  <si>
    <t>3.2 Создание условий для развития духовно-нравственных и гражданско,- военно -
патриотических качеств детей и молодежи</t>
  </si>
  <si>
    <t>Экономия плановых ассигнований по проведению Всероссийского кадетского сбора.</t>
  </si>
  <si>
    <t>3.3 Создание условий для разностороннего развития, самореализации и роста созидательной активности молодёжи</t>
  </si>
  <si>
    <t>3.3.1 - Показательные выступления по ракетомодельному спорту, посвящённые Дню космонавтики; Молодежный слет-фестиваль "Перекресток"; Молодежный форум . Экономия плановых ассигнований в связи с отменой проведения мероприятий по решению организаторов.
3.3.2 - Волонтерский проект "Свет в окне" ; Акция гражданско-патриотического направления; Акция социально-культурного направления. Экономия плановых ассигнований в связи с отменой проведения мероприятий по решению организаторов</t>
  </si>
  <si>
    <t>3.4 Обеспечение  деятельности учреждения сферы работы с молодёжью и развитие его материально-технической базы</t>
  </si>
  <si>
    <t>Финансовое и организационное сопровождение по исполнению  МАУ «МКЦ «Феникс» муниципального задания, укрепление материально-технической базы учреждения. Экономия по фактически предоставленным документам</t>
  </si>
  <si>
    <t>Подпрограмма 4.   Ресурсное обеспечение системы образования</t>
  </si>
  <si>
    <t>4.1 Портфель проектов "Образование", 
региональный проект "Современная школа"</t>
  </si>
  <si>
    <t>П.4.1 Проект города Когалыма "Создание детского 
технопарка "Кванториум" на базе МАОУ 
"Средняя школа № 5"</t>
  </si>
  <si>
    <t>Приобретение оборудования в технопарк «Кванториум» на базе МАОУ «Средняя школа № 5»</t>
  </si>
  <si>
    <t>П.4.2 Инициативный проект "Первые шаги в робототехнике"</t>
  </si>
  <si>
    <t>Приобретение оборудования МАДОУ "Березка"</t>
  </si>
  <si>
    <t>П.4.3 Инициативный проект "Детский 
технопарк "РобоМир"</t>
  </si>
  <si>
    <t>Приобретение оборудования МАДОУ "Буратино"</t>
  </si>
  <si>
    <t>4.3 Финансовое обеспечение полномочий 
управления образования и ресурсного 
центра</t>
  </si>
  <si>
    <t>Экономия средств согласно фактически предоставленных документов на оплату льготного проезда</t>
  </si>
  <si>
    <t xml:space="preserve">4.4 Обеспечение комплексной безопасности в образовательных организациях и учреждениях и создание условий для сохранения и укрепления здоровья детей в общеобразовательных организациях </t>
  </si>
  <si>
    <t>4.4.1 - Проведение ремонтных работ в образовательных учреждениях. Оплата согласно актов выполненных работ. 
4.4.2 - Организация питания в Школах. Экономия согласно оплаты по детодням питания по фактически предоставленным счетам.</t>
  </si>
  <si>
    <t>4.5  Развитие материально-технической базы образовательных организаций</t>
  </si>
  <si>
    <t>Приобретение оборудования для пунктов проведения экзаменов МАОУ СОШ № 8, 10.</t>
  </si>
  <si>
    <t xml:space="preserve">Мероприятие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 не исполнено, так как бюджетные ассигнования, предусмотренные на оказание дополнительной помощи в проведении капитального ремонта общего имущества в многоквартирном доме, не были востребованы ввиду отсутствия неотложной необходимости в 2022 году. </t>
  </si>
  <si>
    <t xml:space="preserve"> Предоставление субсидии концессионеру на реконструкцию котельной №1 (Арочник) в городе Когалыме. Мероприятие направлено на реализацию проектов модернизации систем коммунальной инфраструктуры на территории города Когалыма, с участием средств государственной корпорации – Фонда содействия реформированию жилищно-коммунального хозяйства. 
Отклонение факта от плана в сумме 36 799,8 тыс.рублей сложилось в связи с заключением доп.соглашения к Договору №60/МКИ от 12.01.2021 по объекту реконструкции котельной №1 (Арочник) в городе Когалыме (перенос срока завершения проекта на 2023 год). </t>
  </si>
  <si>
    <t>Подпрограмма 4. Повышение доступности и безопасности транспортных услуг, оказываемых с использованием воздушного транспорта</t>
  </si>
  <si>
    <t>4.1.  Развитие современной транспортной системы, обеспечивающей повышение доступности и безопасности услуг на объектах транспортной инфраструктуры</t>
  </si>
  <si>
    <t>В рамках осуществлялись регулярные перевозки пассажиров и багажа автомобильным транспортом на 8 автобусных маршрутах города Когалыма.</t>
  </si>
  <si>
    <t>В 2022 году выполнен ремонт автомобильных дорог города Когалыма общей площадью 21,626 тыс. кв. м протяженностью 3,03 км.
Не полное освоение средств обусловлено нарушением сроков выполнения работ проектной организацией.</t>
  </si>
  <si>
    <t>В целях увеличения оптической видимости в тёмное время суток для обеспечения безопасности дорожного движения на автомобильных дорогах города Когалыма в течении 2022 года выполнены работы по строительству сетей наружного освещения протяженностью 3 808 м.</t>
  </si>
  <si>
    <t xml:space="preserve">Реализованы мероприятия по обеспечению технического и эксплуатационного обслуживания программно-технического измерительного комплекса «Одиссей» в количестве 18 комплексов, на автомобильных дорогах города Когалыма в 2022 году выполнены работы по переносу кабелей систем автоматической фотовидеофиксации нарушений правил дорожного движения города Когалыма в подземную канализацию. </t>
  </si>
  <si>
    <t>В рамках выполнения муниципального задания МБУ «КСАТ» в 2022 году выполнялись работы по содержанию улично-дорожной сети города общей протяженностью 96,324 км.</t>
  </si>
  <si>
    <t xml:space="preserve">1.3 Реализация полномочий в области градостроительной деятельности </t>
  </si>
  <si>
    <t>1.4 Проектирование и 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t>
  </si>
  <si>
    <t>1.5 Приобретение жилья в целях реализации полномочий органов местного самоуправления в сфере жилищных отношений</t>
  </si>
  <si>
    <t>1.6 Освобождение земельных участков, планируемых для жилищного строительства и комплекса мероприятий по формированию земельных участков для ндивидуального жилищного строительства</t>
  </si>
  <si>
    <t>1.7 Строительство жилых домов на территории города Когалыма</t>
  </si>
  <si>
    <t>1.8 Мероприятие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t>
  </si>
  <si>
    <t>Подпрограмма 2. Обеспечение мерами финансовой поддержки по улучшению жилищных условий отдельных категорий граждан</t>
  </si>
  <si>
    <t>2.1.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</si>
  <si>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В рамках мероприятия предусмотрено предоставление субсидии в целях финансового обеспечения затрат организациям воздушного транспорта. Предоставление субсидии носит заявительный характер.
На основании поступившей заявки субсидия предоставлена ООО «МАК».</t>
  </si>
  <si>
    <t>2.3 Реализация полномочий по обеспечению жилыми помещениями отдельных категорий граждан</t>
  </si>
  <si>
    <t>3.1 Обеспечение деятельности отдела архитектуры и градостроительства Администрации города Когалыма</t>
  </si>
  <si>
    <t>3.2 Обеспечение деятельности управления по жилищной политике Администрации города Когалыма</t>
  </si>
  <si>
    <t>3.3 Обеспечение деятельности Муниципального казённого учреждения "Управление капитального строительства города Когалыма"</t>
  </si>
  <si>
    <t>25.01.2022 заключен муниципальный контракт №0187300013721000386 на выполнение проектно-изыскательских работ (сети ливневой канализации) на сумму 3 993,67 тыс. руб., срок завершения выполнения работ 25.07.2022. Денежные средства по мероприятию не исполнены, т.к. не был исполнен сетевой график, в связи с нарушением сроков выполнения работ проектной организацией.</t>
  </si>
  <si>
    <t>По состоянию на 31.12.2022  заключены контракты на приобретение 48 квартир на сумму  205 275 700,90 руб.</t>
  </si>
  <si>
    <t>Отклонение плана реализации денежных средств от факта сложилась ввиду того, что вновь принятые муниципальные служащие отдела архитектуры и градостроительтсва  Администрации города Когалыма не имеют  стажа на муниципальной службе, в связи с чем надбавки за выслугу лет, классный чин и за особые условия труда начисляются в минимальном размере.</t>
  </si>
  <si>
    <t>Отклонение плана реализации денежных средств от факта сложилась ввиду того, что вновь принятые муниципальные служащие управления по жилищной политике Администрации города Когалыма не имеют  стажа на муниципальной службе, в связи с чем надбавки за выслугу лет, классный чин и за особые условия труда начисляются в минимальном размере.</t>
  </si>
  <si>
    <t>Основными статьями неисполнения являются:
- заработная плата и страховые взносы  - в связи с наличием вакансий, предоставлением листов нетрудоспособности, отпуска без сохранения заработной платы, а также выплатой денежного поощрения по результатам работы за I-II кварталы и год за фактически отработанное время;
- проезд в отпуск и обратно - расходы произведены согласно предоставленным авансовым отчетам.</t>
  </si>
  <si>
    <t>П.1.1.Проект города Когалыма "Строительство Скейт-парка в городе Когалыме"</t>
  </si>
  <si>
    <t>1.5.Строительство и ремонт объектов спорта</t>
  </si>
  <si>
    <t>1.4. Поддержка некоммерческих организаций, реализующих проекты в сфере массовой физической культуры</t>
  </si>
  <si>
    <t xml:space="preserve">1.3.Обеспечение комфортных условий в учреждениях физической культуры и спорта </t>
  </si>
  <si>
    <t>1.2. Мероприятия по развитию физической культуры и спорта</t>
  </si>
  <si>
    <t>П.1.2.Реализация инициативного проекта "Развитие и популяризация шахмат в г.Когалым"</t>
  </si>
  <si>
    <t>2.2. Предоставление единовременных выплат отдельным категориям граждан ко Дню Победы в Великой Отечественной войне 1941-1945 годов</t>
  </si>
  <si>
    <t xml:space="preserve">1.3. Развитие библиотечного дела </t>
  </si>
  <si>
    <t>1.4. Развитие музейного дела</t>
  </si>
  <si>
    <t xml:space="preserve">1.5. Укрепление материально-технической базы учреждений культуры города Когалыма </t>
  </si>
  <si>
    <t xml:space="preserve">Запланированное обучение на 2022 год для муниципальных служащих органов местного самоуправления города Когалыма организовано и проведено в полном объеме. Обучение прошли 78 муниципальных служащих. Экономия денежных средств сложилась в связи со снижением цены муниципального контракта на оказание услуг по организации курсов повышения квалификации муниципальных служащих по итогам электронного аукциона. </t>
  </si>
  <si>
    <t>Экономия денежных средств сложилась в связи со снижением страховых премий по муниципальным контрактам на оказание услуг по обязательному страхованию жизни и здоровья муниципальных служащих по итогам проведенных электронных аукционов. 
В рамках мероприятия «Обеспечение предоставления муниципальным служащим гарантий, установленных действующим законодательством о муниципальной службе» муниципальные служащие не в полном объеме воспользовались правом частичной компенсацией  на оплату стоимости проезда к месту отдыха и обратно и  компенсацией стоимости оздоровительных и санаторно-курортных путёвок.</t>
  </si>
  <si>
    <t>Отделом ЗАГС в 2022 году по заявлениям граждан зарегистрировано актов гражданского состояния - 1 817, оказано юридически значимых действий - 3 996</t>
  </si>
  <si>
    <t>В рамках данного мероприятия в 2022 году осуществлялось подключение и доступ библиотек города Когалыма к сети Интернет. Приобретено 2 423 печатных издания для комплектования фонда, а также осуществлялось оказание информационных услуг (Консультант - Плюс), оформление периодических печатных изданий.</t>
  </si>
  <si>
    <r>
      <rPr>
        <sz val="13"/>
        <rFont val="Times New Roman"/>
        <family val="1"/>
        <charset val="204"/>
      </rPr>
      <t>Для пополнения фонда в 2022 году приобретен 81 предмет.</t>
    </r>
    <r>
      <rPr>
        <sz val="13"/>
        <color rgb="FFFF0000"/>
        <rFont val="Times New Roman"/>
        <family val="1"/>
        <charset val="204"/>
      </rPr>
      <t xml:space="preserve">
</t>
    </r>
    <r>
      <rPr>
        <sz val="13"/>
        <rFont val="Times New Roman"/>
        <family val="1"/>
        <charset val="204"/>
      </rPr>
      <t>В рамках мероприятия предусмотрено содержание МБУ "Музейно - выставочный центр". Экономия сложилась по оплате труда, по услугам связи, за содержание здания, коммунальным услугам, социальным выплатам  персоналу.</t>
    </r>
  </si>
  <si>
    <t>В МАУ «КДК «АРТ-Праздник» приобретены сценические костюмы – 170 единиц, 1 ростовая кукла.</t>
  </si>
  <si>
    <r>
      <rPr>
        <sz val="13"/>
        <rFont val="Times New Roman"/>
        <family val="1"/>
        <charset val="204"/>
      </rPr>
      <t>Приобретены национальнпые костюмы - 3 единицы, 17 единиц предметов этнографии и т.д.</t>
    </r>
    <r>
      <rPr>
        <sz val="13"/>
        <color rgb="FFFF0000"/>
        <rFont val="Times New Roman"/>
        <family val="1"/>
        <charset val="204"/>
      </rPr>
      <t xml:space="preserve">
</t>
    </r>
    <r>
      <rPr>
        <sz val="13"/>
        <rFont val="Times New Roman"/>
        <family val="1"/>
        <charset val="204"/>
      </rPr>
      <t>МАУ «Спортивная школа «Дворец спорта» не освоены средства по причине отмены Дня оленевода и Дня национальных культур</t>
    </r>
  </si>
  <si>
    <t>В 2022 году приобретено 160 модулей архивного хранения.</t>
  </si>
  <si>
    <t>Экономия сложилась по заработной плате и начислениям на оплату труда в результате наличия листов нетрудоспособности, вакансий (уборщик служебных помещений, уборщик территорий, маляр, токарь, столяр, электрогазосварщик).</t>
  </si>
  <si>
    <t>Субсидия в размере 195,5 тыс. рублей перечислена Городской общественной организации "Когалымский Боксерский клуб Патриот". Субсидия в размере 150,0 тыс. руб. не реализована в связи с отсутствием заявок по итогам проведения конкурса</t>
  </si>
  <si>
    <r>
      <rPr>
        <sz val="13"/>
        <rFont val="Times New Roman"/>
        <family val="1"/>
        <charset val="204"/>
      </rPr>
      <t xml:space="preserve">В рамках данного мероприятия предусмотрено:
</t>
    </r>
    <r>
      <rPr>
        <b/>
        <sz val="13"/>
        <rFont val="Times New Roman"/>
        <family val="1"/>
        <charset val="204"/>
      </rPr>
      <t>Содержание муниципального автономного учреждения "Спортивная школа "Дворец спорта"(далее - МАУ "СШ"Дворец спорта")</t>
    </r>
    <r>
      <rPr>
        <sz val="13"/>
        <rFont val="Times New Roman"/>
        <family val="1"/>
        <charset val="204"/>
      </rPr>
      <t>. Экономия сложилась по оплате труда и начислениям на оплату труда в соответствии с фактически отработанным временем в связи с предоставлением больничных листов, наличием вакантных ставок.</t>
    </r>
    <r>
      <rPr>
        <b/>
        <sz val="13"/>
        <rFont val="Times New Roman"/>
        <family val="1"/>
        <charset val="204"/>
      </rPr>
      <t/>
    </r>
  </si>
  <si>
    <t>Оплата произведена в полном объеме. Выполнены работы по контрактам:
1. На выполнение работ по проектированию и строительству объекта "Трехэтажные жилые дома №3, 4 по улице Комсомольской в городе Когалыме";
2. На технологическое присоединение к сетям электроснабжения.</t>
  </si>
  <si>
    <t xml:space="preserve">На 31.12.2022 года 46 приёмных родителей являются получателями вознаграждения за воспитание 68 приёмных детей.  Субвенция на вознаграждение освоена в полном объеме.                                                                                                                                                                                          Справочно: размер вознаграждения составляет 13 673 руб.;  16 817 руб. - при воспитании ребёнка, не достигшего возраста 3 лет; 18 457 руб. - при воспитании ребёнка-инвалида, ребёнка, состоящего на диспансерном учете в связи с имеющимся хроническим заболеванием, или ребенка с ограниченными возможностями здоровья; 17 773 руб. - при воспитании ребенка старше 12 лет.                                                                                                                                                                                </t>
  </si>
  <si>
    <t xml:space="preserve">На 31.12.2022 года неисполнение по заработной плате и начислениям на оплату труда сложилось по фактически отработанному времени, в результате наличия листов нетрудоспособности, по прочим выплатам персоналу (гарантии) сложилось в связи с тем, что муниципальные служащие за текущий период не воспользовались правом на оплату лечебного проезда и частичную компенсацию стоимости оздоровительных и санаторно-курортных путевок.
С 2019 года полномочие органа опеки и попечительства по подготовке граждан, выразивших желание стать опекунами или попечителями несовершеннолетних граждан передано на исполнение Региональной общественной организации Центр развития гражданских инициатив и социально-экономической стратегии Ханты-Мансийского автономного округа - Югры «ВЕЧЕ».                                                                                                                                                                                                                                          В 2022 году произведена оплата за обучение граждан, выразивших желание стать опекунами или попечителями несовершеннолетних граждан либо принять детей, оставшихся без попечения родителей, в семью на воспитание в иных формах, в количестве  25 человек. Справочно: стоимость 1 сертификата на оплату услуг по подготовке кандидата, удостоверяющего право его владельца на однократную оплату комплекса услуг, составляет 31 130 рублей 66 копеек. </t>
  </si>
  <si>
    <t>Заключены два контракта по результатам конкурса с ограниченным участием на выезды детей. Фактически были оказаны услуги в количестве 12 единиц.</t>
  </si>
  <si>
    <t>Неисполнение по заработной плате сложилось, в связи с выплатой премии по итогам 2021 года за фактически отработанное время, а также в результате наличия листов нетрудоспособности.</t>
  </si>
  <si>
    <t>Предоставленные единовременные выплаты получили 22 человека</t>
  </si>
  <si>
    <t>Экономия сложилась:
- по заработной плате и начислениям на оплату труда за фактически отработанное время;
- экономия средств по итогам оплаты статистических сборников</t>
  </si>
  <si>
    <t>Бренд города разработан и представлен общественности</t>
  </si>
  <si>
    <t>2.3. Формирование негативного отношения к незаконному обороту и потреблению наркотиков</t>
  </si>
  <si>
    <t>Производится выплата членам народной дружины города Когалыма (на 31.12.2022 года 26 человек) согласно табеля учета дежурств добровольной народной дружины города Когалыма. 
Отклонение связано с фактически отработанным временем членами народной дружины в истекшем году.</t>
  </si>
  <si>
    <t xml:space="preserve">Отклонение связано с фактически заключенным контрактом по оплате электроэнергии.
</t>
  </si>
  <si>
    <t>Мероприятие нацелено на проведение и обеспечение участия в семинарах, тренингах, совещаниях, конференциях специалистов, представителей общественных организаций, волонтеров, занимающихся профилактикой правонарушений.</t>
  </si>
  <si>
    <t xml:space="preserve">Мероприятие направлено на формирование общечеловеческих ценностей, пропаганду здорового образа жизни, формирование негативного отношения          в обществе к немедицинскому потреблению наркотиков, повышения уровня осведомленности населения о негативных последствиях немедицинского потребления наркотиков и об ответственности за участие в их незаконном обороте, проведения грамотной информационной политики в средствах массовой информации, направленных на детей и подростков, создание                  и распространение социальной рекламы, изготовление и прокат на телевидении видеороликов; освещение деятельности всех субъектов профилактики наркомании посредством проведения антинаркотических информационных акций. </t>
  </si>
  <si>
    <t xml:space="preserve">Создание условий для вовлечения граждан, детско-юношеских, молодежных объединений в профилактику незаконного потребления наркотических средств и психотропных веществ, наркомании; повышение профессионального уровня. </t>
  </si>
  <si>
    <t xml:space="preserve">Мероприятия направлены на здоровый образ жизни, формирования             у молодежи психологического иммунитета к потреблению наркотиков, такие как: флэш-мобы, велопробеги, сдача норм ГТО, конкурсы рисунков среди подростков, спортивные состязания; формирование культуры, здорового образа жизни, укрепления физического здоровья подростков (походы, сплав по реке, марш - броски и другие формы); организация занятости обучающихся, развитие детского движения, повышение уровня профессиональных навыков педагогов - организаторов детского движения, развития профилактической антинаркотической деятельности; постановка спектаклей, организация                  и проведение турниров, соревнований, выставок и других мероприятий, направленных на формирование негативного отношения к незаконному обороту и потреблению наркотиков в целях привлечения молодежи к решению проблем наркомании. </t>
  </si>
  <si>
    <t>Экономия сложилась в связи с начислениям по оплате труда работникам (предоставление листов временной нетрудоспособности, выплаты денежного поощрения по результатам работы за год за фактически отработанное время).</t>
  </si>
  <si>
    <t>На 01.01.2023 год осуществлен снос 30 домов. Экономия сложилась в результате заключенных контрактов</t>
  </si>
  <si>
    <t>По состоянию на 30.12.2022 в списке молодых семей, претендующих на получение меры государственной поддержки  по городу Когалыму, состоят 11 семей. В 2022 году в соответствии с условиями муниципальной программы запланировано предоставление мер государственной поддержки 4 молодым семьям. Перечислены субсидии 4 молодым семьям на приобретение жилого помещения или создание объекта индивидуального жилищного строительства; перечислены социальные выплаты 3 семьям с 2-мя и более детьми, а также 1 семье, в которой единственный родитель с одним ребенком для погашения ипотечного кредита или жилищного займа и 6 многодетным семьям в счет оплаты договора купли-продажи жилого помещения</t>
  </si>
  <si>
    <t>29 семей, состоящих в списке граждан, нуждающихся в жилых помещениях, предоставляемых по договорам социального найма из муниципального жилищного фонда города Когалыма, были переселены в жилые помещения капитального исполнения, предоставленные по договорам социального найма в связи со сносом дома; 2-м семьям были предоставлены жилые помещения по договорам социального найма во внеочередном порядке.</t>
  </si>
  <si>
    <t xml:space="preserve">Предоставление субсидии носит заявительный характер и рассчитывается в соответствии с предоставленными заявителями отчетными документами. Финансовая поддержка по данному мероприятию предоставлена 1 крестьянскому (фермерскому) хозяйству в размере 
1 141,40 тыс.руб. </t>
  </si>
  <si>
    <t>Предоставление субсидии предусмотрено не реже одного раза в квартал. Получателем субсидии по данному мероприятию стал один глава крестьянско-фермерского хозяйства – Шиманский В.М.</t>
  </si>
  <si>
    <t xml:space="preserve">В рамках реализации региональных проектов "Создание условий для легкого старта и комфортного ведения бизнеса", "Акселерация субъектов МСП"
Фактическое количество получателей мер поддержки составило 122 ед.
1. Финансовая поддержка начинающих предпринимателей (впервые зарегистрированных и действующих менее 1 года), в виде возмещения части затрат, связанных с началом предпринимательской деятельности – 4 получателя.
2. Возмещение части затрат на аренду (субаренду) нежилых помещений – 69 получателя.
3. Возмещение части затрат на приобретение оборудования (основных средств) и лицензионных программных продуктов – 21 получателей.
4. Возмещение части затрат, на оплату коммунальных услуг нежилых помещений – 11 получателей.
5. Возмещение части затрат, связанных с оплатой жилищно-коммунальных услуг по нежилым помещениям, используемым в целях осуществления предпринимательской деятельности – 12 получателей.
6. Грантовая поддержка – 5 получателей.
Денежные средства предусмотренные на реализацию данных мероприятий освоены в полном объеме.         
</t>
  </si>
  <si>
    <t xml:space="preserve">1.1.1 - Выезд обучающихся МАУ "ДДТ", МАУ "ДШИ" на мероприятия. 
1.1.2 - Перечисление МАУ "ИРЦ  г. Когалыма", как уполномоченной организацией, средств организациям - поставщикам образовательных услуг дополнительного образования по сертификатам дополнительного образования. </t>
  </si>
  <si>
    <t>В МАОУ СОШ № 1, МООУ СОШ № 5 введены по 0,5 ставки советника директора по воспитанию. Расходы по оплате труда и страховых  взносы</t>
  </si>
  <si>
    <t>Остаток доведённых денежных средств (бюджет автономного округа)  в сумме 158,9 тыс. рублей возник в связи с экономией по санаторно-курортному лечению, а также в связи с тем, что кассовые расходы на связь, коммунальные  услуги и услуги по техническому обслуживанию оргтехники производились по фактически выставленным  поставщиками счетам. Специалистами отдела по труду и занятости: рассмотрено 259 устных и 3 письменных обращения, поступивших от организаций и работников касающихся оплаты труда, занятости, нарушений ТК РФ; подготовлены отчёты и направлены в установленные сроки в Департамент по труду и занятости населения ХМАО-Югры.</t>
  </si>
  <si>
    <t>Отклонение от плана составляет 4 963,76  тыс. рублей в том числе:
1) 563,6 тыс. рублей - экономия сложилась в результате заключенных договоров на оказание услуг по оценке и технической инвентаризации  муниципального имущества;
 связи с фактическими расходами за услуги, оказанные ООО "ЕРИЦ" по приему платежей за наём жилых помещений, находящихся в муниципальной собственности;
2) 1 501,6 тыс. рублей - субсидия на возмещение недополученных доходов произведена на основании представленных документов, подтверждающих фактическое выполнение работ. Экономия, в связи с досрочным сносом ветхого жилья;
3) 1 338,5 тыс.руб - неисполение по коммунальным услугам, на основании фактически предоставленных счетов на оплату 
5) 185,05тыс. рублей - в связи с фактическими расходами на уплату транспортного налога связанное со снятием с учета и постановкой на учет в регистрационных органах автотранспорта с различными параметрами мощности;
7) 508,7 тыс. рублей - оплата услуг по содержанию мун.жилищного фонда г.Когалыма произведена на основании фактически предоставленных счетов на оплату;
8) 839,31 тыс. рублей - взносы на капитальный ремонт</t>
  </si>
  <si>
    <t>2.1.1.; 2.1.4.
Экономия по заработной плате и начислениям на оплату труда (наличие вакансий, листов временной нетрудоспособности, премия по результатам работы за 2021 год выплачена согласно отработанного времени).
2.1.2.1.
Отклонение от плана составляет 3 008,94 тыс.руб. в том числе:
1. 462,45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36,64 тыс.руб.  -неисполнение субсидии возникло по статье прочие выплаты в связи с оплатой возмещение работникам (сотрудникам) расходов, связанных со служебными командировками по фактической потребности
3.  720,41 тыс.руб.  -неисполнение субсидии по статье начисления на оплату труда возникло в связи с оплатой страховых взносов.
4.  74,24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139,50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122,93 тыс. руб. - неисполнение субсидии по статье оплата услуг по содержанию имущества возникла в связи с: 1. Оплата за мойку автомобилей произведена согласно выставленных документов. 2. Оплата по техническому обслуживанию и техническому ремонту транспорта произведена согласно выставленных документов 3. Оплата за прохождение техосмотра, произведена согласно выставленных документов. 4 Оплата за техническое обслуживание контрольных устройств, установленных на транспортные средства (Автограф, Тахограф, системы мониторинга "ГЛОНАСС"), произведена согласно выставленных документов. 
7.  177,32 тыс. руб. – неисполнение субсидии по статье прочие работы, услуги возникла в связи с: 1. 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техническое сопровождение, приобретение программного обеспечения, произведена по факту оказанных услуг. 
8.  58,87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9. 8,03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10.  1 119,15 тыс. 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11.  53,89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произведена согласно выставленных документов. 2 Оплата за приобретение шин, произведена по факту поставки 
12.  24,52 тыс. руб. неисполнение по статье расходов пособий: 1. за первые три дня временной нетрудоспособности за счет средств работодателя, корректировка платежей  произведена по факту предоставленных документов. 2. по уходу за ребенком инвалидом, оплата  произведена по факту предоставленных документов. 
13. 0,07 тыс.руб. неисполнение субсидии по статье  оплата налога на имущество, оплата произведена согласно декларации
14. 10,92 тыс. руб.-неисполнение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2.1.3.
Экономия: 
- в связи с выплатой премии по итогам работы за 2021 год за фактически отработанное время;
- по факту начисления страховых взносов;                                                                                                                                                                                                                                           
- в связи с сложившимися фактическими расходами на проезд в отпуск и обратно, командировочные расходы; компенсация стоимости путёвок на санаторно-курортное лечение;
- в связи с фактическими расходами на услуги связи;
-  в связи с фактическими расходами на оплату коммунальных услуг согласно показаниям приборов учета;
-в связи с фактическими расходами (замена расходных материалов) на оплату услуг по: сан/тех.обслуживанию оборудования и инженерных сетей зданий; ТО и ТР систем вентиляции и кондиционирования воздуха, лифтового оборудования, выполнение работ по ремонту и ТО электрооборудования внутренних инженерных сетей зданий; выполнение работ по ТО и ТР оборудования средств пожарной безопасности зданий, компьютерной и копировальной техники, серверного и сетевого оборудования, устройств печати.
- кредиторская задолженность за декабрь 2021 года оплачена по факту оказания услуг; экономия по торгам (охранные услуги, изготовление ЭЦП);
- переходящий контракт на 2023 год (выполнение работ по монтажу систем (средств, установок) обеспечения пожарной безопасности зданий и сооружений для обеспечения муниципальных нужд).
- по факту начисления налога на имущество и перечисления в первичную профсоюзную организацию на культурно-массовую и физкультурно-оздоровительную работу;
экономия по торгам (приобретение офисной бумаги).</t>
  </si>
  <si>
    <t>Неисполнение за 2022 год (в том числе причина неисполнения сетевого графика):
- экономия, в связи с тем, что часть работ по контракту  выполнять не потребовалось.
- сетевой график не исполнен, в связи с длительностью определения  приоритетных объемов и видов работ подлежащих выполнению в рамках выделенных средств.
- сетевой график не исполнен, в связи с заменой квартир, подлежащих ремонту.
- экономия, в связи с заменой квартир, подлежащих ремонту.
- проектная организация со ссылкой на сложившуюся политическую и экономическую ситуацию, а также  невозможностью выполнения работ в установленные контрактом сроки, обратилась с просьбой расторгнуть контракт по соглашению сторон</t>
  </si>
  <si>
    <t>Экономия:
- по заработной плате  и начислениям так как премии по результатам работы за 2021 год и по результатам работы за  4 квартала 2022 года были выплачены по факту отработанного времени, а также в связи с наличием  листов временной нетрудоспособности;
- по расходам на компенсацию проезда к месту отдыха и обратно, компенсации стоимости санаторно-курортного лечения согласно фактически предоставленных документов</t>
  </si>
  <si>
    <t>Экономия в связи с тем, что контракт на программное  обеспечение заключен на меньшую сумму</t>
  </si>
  <si>
    <t>Проверено 46 информационных ресурсов информационно-телекоммуникационной сети «Интернет» через информационный ресурс АИС «Поиск» ячейкой молодёжного общественного движения «Кибердружина». Разработаны буклет «Безопасный интернет» и листовка «Как распознать фейковую информацию». В октябре 2022 года данные информационные материалы растиражированы. Информационные материалы распространяются среди молодёжи и жителей города в рамках проведения мероприятий.</t>
  </si>
  <si>
    <t>Организовано и проведено 21 мероприятие в рамках проекта «Живое слово». Также проведены 4 встречи, направленные на профилактику экстремизма в молодежной среде. Организованы мероприятия для студентов когалымского политехнического колледжа, педагогов и специалистов по работе с молодёжью, представителей работающей молодёжи и родительской общественности на различные темы, связанные с профилактикой экстремизма. Общий охват – 200 человек.
Размещены видеоролики, направленные на развитие и популяризацию гражданского единства, содействие гармонизации межнациональных и межконфессиональных отношений, формирование стойкого неприятия идеологии терроризма и насилия на официальной странице управления образования социальной сети «Вконтакте» и в образовательных учреждениях</t>
  </si>
  <si>
    <t xml:space="preserve">В рамках реализации мероприятия:
- проведены праздничные мероприятия в честь празднования Дня России;
- проведены праздничные мероприятия в честь празднования Дня народного Единства;
- на базе Муниципального автономного учреждения «Информационно-ресурсный центр» (далее – МАУ «ИРЦ») проведены 145 факультативных занятий по русскому языку.
</t>
  </si>
  <si>
    <t>3 сентября 2022 года в парке Военной Техники проведены мероприятия в рамках Дня солидарности в борьбе с терроризмом, участниками мероприятий стали представители некоммерческих организаций города Когалыма, сотрудники МАУ «ИРЦ», Администрации города Когалыма. Также, в рамках Дня солидарности, в образовательных организациях проведены линейки, классные часы, часы общения, беседы, акции, школьные радиоэфиры, книжные выставки, распространены информационные материалы. В мероприятиях приняли участие 6 134 школьника</t>
  </si>
  <si>
    <t>Экономия сложилась по заработной плате согласно фактически отработанному времени.</t>
  </si>
  <si>
    <r>
      <rPr>
        <sz val="13"/>
        <rFont val="Times New Roman"/>
        <family val="1"/>
        <charset val="204"/>
      </rPr>
      <t>В рамках мероприятия в 2022 году была проведена следующая работа:
- проведен конкурс социально - значимых проектов, направленных на развитие гражданских инициатив в городе Когалыме по результатам которого определены 5 получателей грантов:  Автономная некоммерческая организация «Ресурсный центр поддержки НКО города Когалыма», проект «Интеллектуальная игра ко Дню НКО»; Автономная некоммерческая организация развития культуры, спорта и просвещения  «Когалымский клуб интеллектуальных видов спорта «Дебют 82», проект «Время шахмат»; Местная общественная национально-культурная организация азербайджанского народа «Достлуг» (в переводе на русский язык означает «Дружба») г.Когалыма, проект «Праздник весны и весеннего равноденствия  «Новруз - Байрам»; Автономная некоммерческая организация развития культуры, спорта и просвещения «Семейный клуб имени преподобного Сергия Радонежского города Когалыма», проект «Дари добро детям»; Местная общественная организация Совет ветеранов войны и труда, инвалидов и пенсионеров города Когалыма, проект «Во имя мира на Земле».</t>
    </r>
    <r>
      <rPr>
        <sz val="13"/>
        <color rgb="FFFF0000"/>
        <rFont val="Times New Roman"/>
        <family val="1"/>
        <charset val="204"/>
      </rPr>
      <t xml:space="preserve">
</t>
    </r>
    <r>
      <rPr>
        <sz val="13"/>
        <rFont val="Times New Roman"/>
        <family val="1"/>
        <charset val="204"/>
      </rPr>
      <t>- проведены обучающие семинары в рамках обучающего проекта «Школа актива НКО»;</t>
    </r>
    <r>
      <rPr>
        <sz val="13"/>
        <color rgb="FFFF0000"/>
        <rFont val="Times New Roman"/>
        <family val="1"/>
        <charset val="204"/>
      </rPr>
      <t xml:space="preserve">
</t>
    </r>
    <r>
      <rPr>
        <sz val="13"/>
        <rFont val="Times New Roman"/>
        <family val="1"/>
        <charset val="204"/>
      </rPr>
      <t>- обеспечена возможность участия общественных организаций города Когалыма в ежегодных региональных и всероссийских мероприятиях для НКО в онлайн формате (Международный гуманитарный форум «Гражданские инициативы регионов 60-й параллели» и др.);</t>
    </r>
    <r>
      <rPr>
        <sz val="13"/>
        <color rgb="FFFF0000"/>
        <rFont val="Times New Roman"/>
        <family val="1"/>
        <charset val="204"/>
      </rPr>
      <t xml:space="preserve">
</t>
    </r>
    <r>
      <rPr>
        <sz val="13"/>
        <rFont val="Times New Roman"/>
        <family val="1"/>
        <charset val="204"/>
      </rPr>
      <t>- проведение мероприятий (семинаров, круглых столов и иных мероприятий) для социально ориентированных некоммерческих организаций.
В целях финансового обеспечения затрат на выполнение функций ресурсного центра поддержки НКО в 2022 году из бюджета города Когалыма направлена субсидия АНО «Ресурсный центр поддержки НКО города Когалыма».</t>
    </r>
  </si>
  <si>
    <t>3. Муниципальная программа  «Развитие образования в городе Когалыме»</t>
  </si>
  <si>
    <t>4. Муниципальная программа «Развитие физической культуры и спорта в городе Когалыме»</t>
  </si>
  <si>
    <t>5. Муниципальная программа «Формирование комфортной городской среды в городе Когалыме»</t>
  </si>
  <si>
    <t>20. Муниципальная программа «Развитие институтов гражданского общества города Когалыма»</t>
  </si>
  <si>
    <t>Всего в 2022 году проведено 1 945 культурно-массовых мероприятий, зрителями которых стали 279 661 человек, в том числе в очном формате – 1 840 мероприятий, 275 875 зрителей; в режиме демонстрации видеопрограмм – 106 мероприятий, 3 786 просмотров.
В рамках меропрития состоялся конкурс на присуждение премии главы города Когалыма в сфере культуры и искусства. По итогам конкурса вручено 4 премии сотрудникам учреждений культуры.
Экономия сложилась по оплате труда, льготному проезду, санаторно-курортным путевкам, услугам связи, транспортным услугам, услугам по теплоснабжению и водопотреблению, техническому обслуживанию объектов, прочим приобретениям.</t>
  </si>
  <si>
    <t>9. Муниципальная программа «Укрепление межнационального и межконфессионального согласия, профилактика экстремизма и терроризма в городе Когалыме»</t>
  </si>
  <si>
    <t>10. Муниципальная программа «Профилактика правонарушений и обеспечение отдельных прав граждан в городе Когалыме»</t>
  </si>
  <si>
    <t>11. Муниципальная программа «Культурное пространство города Когалыма»</t>
  </si>
  <si>
    <t>12. Муниципальная программа «Развитие муниципальной службы в городе Когалыме»</t>
  </si>
  <si>
    <t>13. Муниципальная программа «Управление муниципальным имуществом города Когалыма»</t>
  </si>
  <si>
    <t>14. Муниципальная программа «Содержание объектов городского хозяйства и инженерной инфраструктуры в городе Когалыме»</t>
  </si>
  <si>
    <t>15. Муниципальная программа «Развитие агропромышленного комплекса и рынков сельскохозяйственной продукции, сырья и продовольствия в городе Когалыме»</t>
  </si>
  <si>
    <t>16. Муниципальная программа «Безопасность жизнедеятельности населения города Когалыма»</t>
  </si>
  <si>
    <t>17. Муниципальная программа «Развитие жилищно-коммунального комплекса в городе Когалыме»</t>
  </si>
  <si>
    <t xml:space="preserve">Приобретены гимнастические скамейки, тренировочные снаряды, груша боксерская, канат, ядро для толкания, мат для приземления ядра, цепь. </t>
  </si>
  <si>
    <t>В соответствии с распоряжением Администрации города Когалыма от 20.02.2021 №35-р "О предоставлении мер поддержки гражданам, удостоенным звания "Почётный гражданин города Когалыма" утверждены списки граждан, удостоенных звания «Почётный гражданин города Когалыма», в количестве 7 человек.
Остаток неиспользованных средств (экономия) - 100 тыс.руб (на погребение).</t>
  </si>
  <si>
    <t>Общая численность детей-сирот и детей, оставшихся без попечения родителей, лиц из числа детей-сирот и детей, оставшихся без попечения родителей, состоящих в списке на обеспечение жилыми помещениями – 13 человек.
Приобретение жилых помещений для детей-сирот и детей, оставшихся без попечения родителей, в 2022 году осуществлялось Департаментом по управлению государственным имуществом Ханты-Мансийского автономного округа-Югры. Департаментом по управлению государственным имуществом Ханты-Мансийского автономного округа-Югры приобретено 11 квартир.
С 2017 года по 2021 год 5 специалистов отдела опеки и попечительства (по 0,1 штатной единице) осуществляют контроль за использованием и (или) распоряжением, обеспечением надлежащего санитарного и технического состояния 10 жилых помещений, нанимателями или членами семей нанимателей по договорам социального найма являются дети-сироты, 30 жилых помещений, собственниками (сособственниками) которых являются дети-сироты.</t>
  </si>
  <si>
    <t>Неполное освоение предусмотренных на реализацию мероприятия финансовых средств связано с нарушением сроков определения подрядной организации, готовой выполнить комплекс работ по проектированию и строительству объекта «Пожарное депо в городе Когалыме» в рамках выделенного объема финансирования. Длительность определения подрядной организации не позволила инвестору своевременно заключить контракт на выполнение работ, что повлекло неисполнение на сумму предполагаемого к перечислению авансового платежа (планируется к реализации в 2023 году).</t>
  </si>
  <si>
    <t xml:space="preserve">3.1.3 «Строительство, реконструкция инженерной инфраструктуры на территории города Когалыма (в том числе ПИР)» исполнено на 30,60%. Неисполнение связано с нарушением сроков выполнения работ проектной организацией, в связи с передачей функций заказчика по контрактам со сроками выполнения работ, превышающими отчетный финансовый год, а также в связи с отсутствием заключенных контрактов, по причине неопределенности инвестора с выбором приоритетных объектов инженерной инфраструктуры, подлежащих строительству и реконструкции. Планируется к реализации в 2023 году.
3.1.4. «Строительство объекта «Блочная котельная по улице Комсомольской» исполнено на 90,51%. Мероприятие направлено на строительство 2 этапа объекта "Блочная котельная по улице Комсомольской", предусматривающее увеличение его мощности до 14 МВт. Не освоены денежные средства в связи с заключением дополнительного Соглашения к концессионному соглашению по строительству 2-го этапа объекта «Блочная котельная по улице Комсомольской» между Комитетом по управлению муниципальным имуществом Администрации города Когалыма и ООО «КонцессКом» от 20.06.2022 со сроком реализации данного этапа до 24.01.2024.
</t>
  </si>
  <si>
    <t xml:space="preserve">По состоянию на конец отчетного периода работы не закончены.
В договоре, заключенном между ПАО «Лукойл», ООО «Логика», Администрацией г. Когалыма, прописан срок выполнения работ до момента завершения работ, то есть работы на сумму 1 700,00 тыс.руб. по следующим договорам переносятся на 2023 год: 
№1105 от 09.11.2020 (ППиМТ под размещение Русского музея) на сумму 600,00 т.р., 
№1112 от 09.11.2020 (кадастровые работы по образованию земельных участков под размещение Русского музея) на сумму 150,00 т.р., 
№1108 от 09.11.2020 (кадастровые работы по образованию земельных участков под размещение Музейного комплекса в районе аэропорта) на сумму 150,00 т.р., 
№1115 от 16.11.2020 (раздел земельного участка с кадастровым номером 86:17:0000000:14, принадлежащего АО «РЖД») на сумму 800,00 т.р.
Данные средства выделены в рамках соглашения ПАО «Лукойл» на корректировку ППиМТ, межевание земельных участков.
</t>
  </si>
  <si>
    <t xml:space="preserve">Мероприятие считается не выполненным, что связано с длительностью процедуры проведения конкурса, обусловленной технологическими требованиями объекта по обеспечению необходимыми мощностями для поставки коммунальных ресурсов (технологическое присоединение) к сетям теплоснабжения, а также отсутствием заявок на право заключения контракта на выполнение работ по проектированию и обустройству приюта для животных на территории города Когалыма, в связи с чем, электронный аукцион признан не состоявшимся.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</si>
</sst>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0.0_ ;[Red]\-#,##0.0\ "/>
    <numFmt numFmtId="165" formatCode="#,##0.0"/>
    <numFmt numFmtId="166" formatCode="0.0"/>
    <numFmt numFmtId="167" formatCode="#,##0.0\ _₽"/>
    <numFmt numFmtId="168" formatCode="_-* #,##0.0\ _₽_-;\-* #,##0.0\ _₽_-;_-* &quot;-&quot;?\ _₽_-;_-@_-"/>
    <numFmt numFmtId="169" formatCode="_-* #,##0.00\ _₽_-;\-* #,##0.00\ _₽_-;_-* &quot;-&quot;?\ _₽_-;_-@_-"/>
    <numFmt numFmtId="170" formatCode="_-* #,##0.0\ _₽_-;\-* #,##0.0\ _₽_-;_-* &quot;-&quot;??\ _₽_-;_-@_-"/>
    <numFmt numFmtId="171" formatCode="#,##0.0000"/>
  </numFmts>
  <fonts count="26" x14ac:knownFonts="1">
    <font>
      <sz val="11"/>
      <color theme="1"/>
      <name val="Calibri"/>
      <family val="2"/>
      <scheme val="minor"/>
    </font>
    <font>
      <sz val="11"/>
      <color theme="1"/>
      <name val="Calibri"/>
      <family val="2"/>
      <charset val="204"/>
      <scheme val="minor"/>
    </font>
    <font>
      <sz val="11"/>
      <color theme="1"/>
      <name val="Calibri"/>
      <family val="2"/>
      <scheme val="minor"/>
    </font>
    <font>
      <sz val="13"/>
      <name val="Times New Roman"/>
      <family val="1"/>
      <charset val="204"/>
    </font>
    <font>
      <sz val="13"/>
      <color rgb="FFFF0000"/>
      <name val="Times New Roman"/>
      <family val="1"/>
      <charset val="204"/>
    </font>
    <font>
      <sz val="10"/>
      <name val="Arial"/>
      <family val="2"/>
      <charset val="204"/>
    </font>
    <font>
      <b/>
      <sz val="13"/>
      <color rgb="FFFF0000"/>
      <name val="Times New Roman"/>
      <family val="1"/>
      <charset val="204"/>
    </font>
    <font>
      <sz val="11"/>
      <color rgb="FFFF0000"/>
      <name val="Calibri"/>
      <family val="2"/>
      <scheme val="minor"/>
    </font>
    <font>
      <sz val="13"/>
      <color rgb="FFFF0000"/>
      <name val="Calibri"/>
      <family val="2"/>
      <scheme val="minor"/>
    </font>
    <font>
      <b/>
      <sz val="13"/>
      <color rgb="FFFF0000"/>
      <name val="Calibri"/>
      <family val="2"/>
      <scheme val="minor"/>
    </font>
    <font>
      <b/>
      <sz val="11"/>
      <color rgb="FFFF0000"/>
      <name val="Calibri"/>
      <family val="2"/>
      <scheme val="minor"/>
    </font>
    <font>
      <b/>
      <sz val="18"/>
      <color rgb="FFFF0000"/>
      <name val="Calibri"/>
      <family val="2"/>
      <charset val="204"/>
      <scheme val="minor"/>
    </font>
    <font>
      <i/>
      <sz val="13"/>
      <color rgb="FFFF0000"/>
      <name val="Times New Roman"/>
      <family val="1"/>
      <charset val="204"/>
    </font>
    <font>
      <sz val="11"/>
      <name val="Calibri"/>
      <family val="2"/>
      <scheme val="minor"/>
    </font>
    <font>
      <sz val="14"/>
      <color rgb="FFFF0000"/>
      <name val="Calibri"/>
      <family val="2"/>
      <scheme val="minor"/>
    </font>
    <font>
      <sz val="10"/>
      <color rgb="FFFF0000"/>
      <name val="Calibri"/>
      <family val="2"/>
      <scheme val="minor"/>
    </font>
    <font>
      <sz val="10"/>
      <name val="Calibri"/>
      <family val="2"/>
      <scheme val="minor"/>
    </font>
    <font>
      <b/>
      <sz val="16"/>
      <name val="Calibri"/>
      <family val="2"/>
      <charset val="204"/>
      <scheme val="minor"/>
    </font>
    <font>
      <sz val="14"/>
      <name val="Calibri"/>
      <family val="2"/>
      <scheme val="minor"/>
    </font>
    <font>
      <b/>
      <sz val="13"/>
      <name val="Times New Roman"/>
      <family val="1"/>
      <charset val="204"/>
    </font>
    <font>
      <b/>
      <sz val="13"/>
      <name val="Calibri"/>
      <family val="2"/>
      <scheme val="minor"/>
    </font>
    <font>
      <sz val="13"/>
      <name val="Calibri"/>
      <family val="2"/>
      <scheme val="minor"/>
    </font>
    <font>
      <b/>
      <sz val="9"/>
      <color indexed="81"/>
      <name val="Tahoma"/>
      <family val="2"/>
      <charset val="204"/>
    </font>
    <font>
      <sz val="11"/>
      <color rgb="FFFF0000"/>
      <name val="Times New Roman"/>
      <family val="1"/>
      <charset val="204"/>
    </font>
    <font>
      <sz val="16"/>
      <name val="Calibri"/>
      <family val="2"/>
      <charset val="204"/>
      <scheme val="minor"/>
    </font>
    <font>
      <sz val="11"/>
      <name val="Times New Roman"/>
      <family val="1"/>
      <charset val="204"/>
    </font>
  </fonts>
  <fills count="6">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6"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43" fontId="2" fillId="0" borderId="0" applyFont="0" applyFill="0" applyBorder="0" applyAlignment="0" applyProtection="0"/>
    <xf numFmtId="0" fontId="5" fillId="0" borderId="0"/>
  </cellStyleXfs>
  <cellXfs count="258">
    <xf numFmtId="0" fontId="0" fillId="0" borderId="0" xfId="0"/>
    <xf numFmtId="4" fontId="3" fillId="0" borderId="0" xfId="0" applyNumberFormat="1" applyFont="1" applyFill="1" applyBorder="1" applyAlignment="1">
      <alignment horizontal="right" vertical="center" wrapText="1"/>
    </xf>
    <xf numFmtId="0" fontId="7" fillId="0" borderId="0" xfId="0" applyFont="1"/>
    <xf numFmtId="0" fontId="7" fillId="0" borderId="0" xfId="0" applyFont="1" applyAlignment="1">
      <alignment vertical="center"/>
    </xf>
    <xf numFmtId="4" fontId="4" fillId="0" borderId="1" xfId="0" applyNumberFormat="1" applyFont="1" applyFill="1" applyBorder="1" applyAlignment="1">
      <alignment horizontal="justify" wrapText="1"/>
    </xf>
    <xf numFmtId="164" fontId="4" fillId="0" borderId="1" xfId="0" applyNumberFormat="1" applyFont="1" applyFill="1" applyBorder="1" applyAlignment="1">
      <alignment horizontal="justify" vertical="center" wrapText="1"/>
    </xf>
    <xf numFmtId="0" fontId="7" fillId="0" borderId="0" xfId="0" applyFont="1" applyFill="1" applyAlignment="1">
      <alignment vertical="center"/>
    </xf>
    <xf numFmtId="2" fontId="4" fillId="0" borderId="1" xfId="0" applyNumberFormat="1" applyFont="1" applyFill="1" applyBorder="1" applyAlignment="1">
      <alignment horizontal="justify" vertical="center" wrapText="1"/>
    </xf>
    <xf numFmtId="0" fontId="7" fillId="0" borderId="0" xfId="0" applyFont="1" applyFill="1"/>
    <xf numFmtId="0" fontId="7" fillId="0" borderId="0" xfId="0" applyFont="1" applyAlignment="1"/>
    <xf numFmtId="0" fontId="7" fillId="0" borderId="0" xfId="0" applyFont="1" applyFill="1" applyAlignment="1"/>
    <xf numFmtId="0" fontId="4" fillId="0" borderId="1" xfId="0" applyNumberFormat="1" applyFont="1" applyFill="1" applyBorder="1" applyAlignment="1" applyProtection="1">
      <alignment horizontal="justify" vertical="center" wrapText="1"/>
    </xf>
    <xf numFmtId="0" fontId="7" fillId="0" borderId="0" xfId="0" applyFont="1" applyBorder="1"/>
    <xf numFmtId="0" fontId="8" fillId="0" borderId="0" xfId="0" applyFont="1"/>
    <xf numFmtId="0" fontId="8" fillId="0" borderId="0" xfId="0" applyFont="1" applyAlignment="1">
      <alignment vertical="center"/>
    </xf>
    <xf numFmtId="0" fontId="8" fillId="0" borderId="0" xfId="0" applyFont="1" applyFill="1" applyAlignment="1">
      <alignment vertical="center"/>
    </xf>
    <xf numFmtId="0" fontId="8" fillId="0" borderId="0" xfId="0" applyFont="1" applyFill="1"/>
    <xf numFmtId="0" fontId="8" fillId="0" borderId="0" xfId="0" applyFont="1" applyAlignment="1"/>
    <xf numFmtId="165" fontId="8" fillId="0" borderId="0" xfId="0" applyNumberFormat="1" applyFont="1"/>
    <xf numFmtId="0" fontId="8" fillId="0" borderId="0" xfId="0" applyFont="1" applyFill="1" applyAlignment="1"/>
    <xf numFmtId="0" fontId="8" fillId="0" borderId="0" xfId="0" applyFont="1" applyBorder="1"/>
    <xf numFmtId="4" fontId="4" fillId="0" borderId="1" xfId="0" applyNumberFormat="1" applyFont="1" applyFill="1" applyBorder="1" applyAlignment="1">
      <alignment horizontal="justify" vertical="center" wrapText="1"/>
    </xf>
    <xf numFmtId="0" fontId="4" fillId="0" borderId="1" xfId="0" applyFont="1" applyFill="1" applyBorder="1" applyAlignment="1">
      <alignment horizontal="justify" vertical="center" wrapText="1"/>
    </xf>
    <xf numFmtId="165" fontId="8" fillId="0" borderId="0" xfId="0" applyNumberFormat="1" applyFont="1" applyAlignment="1">
      <alignment vertical="center"/>
    </xf>
    <xf numFmtId="165" fontId="8" fillId="0" borderId="0" xfId="0" applyNumberFormat="1" applyFont="1" applyFill="1"/>
    <xf numFmtId="4" fontId="4" fillId="3" borderId="1" xfId="0" applyNumberFormat="1" applyFont="1" applyFill="1" applyBorder="1" applyAlignment="1">
      <alignment horizontal="justify" vertical="center" wrapText="1"/>
    </xf>
    <xf numFmtId="0" fontId="4" fillId="3" borderId="1" xfId="0" applyFont="1" applyFill="1" applyBorder="1" applyAlignment="1">
      <alignment horizontal="justify" vertical="center" wrapText="1"/>
    </xf>
    <xf numFmtId="4" fontId="3" fillId="0" borderId="0" xfId="0" applyNumberFormat="1" applyFont="1" applyFill="1" applyBorder="1" applyAlignment="1">
      <alignment horizontal="justify" vertical="center" wrapText="1"/>
    </xf>
    <xf numFmtId="0" fontId="9" fillId="0" borderId="0" xfId="0" applyFont="1" applyFill="1"/>
    <xf numFmtId="0" fontId="10" fillId="0" borderId="0" xfId="0" applyFont="1" applyFill="1"/>
    <xf numFmtId="165" fontId="9" fillId="0" borderId="0" xfId="0" applyNumberFormat="1" applyFont="1" applyFill="1"/>
    <xf numFmtId="164" fontId="8" fillId="0" borderId="0" xfId="0" applyNumberFormat="1" applyFont="1" applyFill="1"/>
    <xf numFmtId="0" fontId="9" fillId="0" borderId="0" xfId="0" applyFont="1" applyAlignment="1"/>
    <xf numFmtId="0" fontId="10" fillId="0" borderId="0" xfId="0" applyFont="1" applyAlignment="1"/>
    <xf numFmtId="0" fontId="9" fillId="0" borderId="0" xfId="0" applyFont="1" applyAlignment="1">
      <alignment vertical="center"/>
    </xf>
    <xf numFmtId="0" fontId="10" fillId="0" borderId="0" xfId="0" applyFont="1" applyAlignment="1">
      <alignment vertical="center"/>
    </xf>
    <xf numFmtId="0" fontId="9" fillId="0" borderId="0" xfId="0" applyFont="1"/>
    <xf numFmtId="165" fontId="9" fillId="0" borderId="0" xfId="0" applyNumberFormat="1" applyFont="1"/>
    <xf numFmtId="0" fontId="10" fillId="0" borderId="0" xfId="0" applyFont="1"/>
    <xf numFmtId="165" fontId="8" fillId="0" borderId="0" xfId="0" applyNumberFormat="1" applyFont="1" applyFill="1" applyAlignment="1">
      <alignment vertical="center"/>
    </xf>
    <xf numFmtId="0" fontId="9" fillId="0" borderId="0" xfId="0" applyFont="1" applyFill="1" applyAlignment="1">
      <alignment vertical="center"/>
    </xf>
    <xf numFmtId="0" fontId="10" fillId="0" borderId="0" xfId="0" applyFont="1" applyFill="1" applyAlignment="1">
      <alignment vertical="center"/>
    </xf>
    <xf numFmtId="165" fontId="9" fillId="0" borderId="0" xfId="0" applyNumberFormat="1" applyFont="1" applyFill="1" applyAlignment="1">
      <alignment vertical="center"/>
    </xf>
    <xf numFmtId="166" fontId="9" fillId="0" borderId="0" xfId="0" applyNumberFormat="1" applyFont="1" applyFill="1" applyAlignment="1">
      <alignment vertical="center"/>
    </xf>
    <xf numFmtId="165" fontId="9" fillId="0" borderId="0" xfId="0" applyNumberFormat="1" applyFont="1" applyFill="1" applyAlignment="1"/>
    <xf numFmtId="0" fontId="9" fillId="0" borderId="0" xfId="0" applyFont="1" applyFill="1" applyAlignment="1"/>
    <xf numFmtId="0" fontId="10" fillId="0" borderId="0" xfId="0" applyFont="1" applyFill="1" applyAlignment="1"/>
    <xf numFmtId="0" fontId="4" fillId="0" borderId="1" xfId="0" applyFont="1" applyFill="1" applyBorder="1" applyAlignment="1" applyProtection="1">
      <alignment horizontal="justify" wrapText="1"/>
    </xf>
    <xf numFmtId="0" fontId="11" fillId="0" borderId="0" xfId="0" applyFont="1" applyFill="1" applyAlignment="1">
      <alignment vertical="center"/>
    </xf>
    <xf numFmtId="164" fontId="4" fillId="0" borderId="1" xfId="0" applyNumberFormat="1" applyFont="1" applyFill="1" applyBorder="1" applyAlignment="1" applyProtection="1">
      <alignment horizontal="justify" vertical="center" wrapText="1"/>
    </xf>
    <xf numFmtId="43" fontId="4" fillId="0" borderId="1" xfId="0" applyNumberFormat="1" applyFont="1" applyFill="1" applyBorder="1" applyAlignment="1">
      <alignment horizontal="justify" vertical="center" wrapText="1"/>
    </xf>
    <xf numFmtId="49" fontId="4" fillId="0" borderId="1" xfId="0" applyNumberFormat="1" applyFont="1" applyFill="1" applyBorder="1" applyAlignment="1">
      <alignment horizontal="justify" vertical="center" wrapText="1"/>
    </xf>
    <xf numFmtId="0" fontId="4" fillId="0" borderId="1" xfId="0" applyNumberFormat="1" applyFont="1" applyFill="1" applyBorder="1" applyAlignment="1">
      <alignment horizontal="justify" vertical="center" wrapText="1"/>
    </xf>
    <xf numFmtId="0" fontId="6" fillId="4" borderId="1" xfId="0" applyFont="1" applyFill="1" applyBorder="1" applyAlignment="1">
      <alignment horizontal="justify" vertical="center" wrapText="1"/>
    </xf>
    <xf numFmtId="0" fontId="12" fillId="3" borderId="1" xfId="0" applyFont="1" applyFill="1" applyBorder="1" applyAlignment="1">
      <alignment horizontal="justify" vertical="center" wrapText="1"/>
    </xf>
    <xf numFmtId="0" fontId="12" fillId="0" borderId="1" xfId="0" applyFont="1" applyFill="1" applyBorder="1" applyAlignment="1">
      <alignment horizontal="justify" vertical="center" wrapText="1"/>
    </xf>
    <xf numFmtId="0" fontId="13" fillId="0" borderId="0" xfId="0" applyFont="1"/>
    <xf numFmtId="0" fontId="4" fillId="0" borderId="1" xfId="0" applyFont="1" applyFill="1" applyBorder="1" applyAlignment="1">
      <alignment vertical="center" wrapText="1"/>
    </xf>
    <xf numFmtId="0" fontId="7" fillId="0" borderId="0" xfId="0" applyFont="1" applyAlignment="1">
      <alignment horizontal="right" vertical="center"/>
    </xf>
    <xf numFmtId="0" fontId="14" fillId="0" borderId="0" xfId="0" applyFont="1"/>
    <xf numFmtId="0" fontId="8" fillId="0" borderId="0" xfId="0" applyFont="1" applyAlignment="1">
      <alignment horizontal="center"/>
    </xf>
    <xf numFmtId="0" fontId="15" fillId="0" borderId="0" xfId="0" applyFont="1" applyAlignment="1">
      <alignment horizontal="center"/>
    </xf>
    <xf numFmtId="0" fontId="4" fillId="0" borderId="1" xfId="0" applyFont="1" applyBorder="1" applyAlignment="1">
      <alignment horizontal="justify" vertical="center" wrapText="1"/>
    </xf>
    <xf numFmtId="168" fontId="8" fillId="0" borderId="0" xfId="0" applyNumberFormat="1" applyFont="1" applyFill="1"/>
    <xf numFmtId="0" fontId="10" fillId="0" borderId="0" xfId="0" applyFont="1" applyFill="1" applyAlignment="1">
      <alignment wrapText="1"/>
    </xf>
    <xf numFmtId="168" fontId="8" fillId="0" borderId="0" xfId="0" applyNumberFormat="1" applyFont="1"/>
    <xf numFmtId="2" fontId="4" fillId="3" borderId="1" xfId="0" applyNumberFormat="1" applyFont="1" applyFill="1" applyBorder="1" applyAlignment="1">
      <alignment horizontal="justify" vertical="center" wrapText="1"/>
    </xf>
    <xf numFmtId="2" fontId="8" fillId="0" borderId="0" xfId="0" applyNumberFormat="1" applyFont="1" applyFill="1"/>
    <xf numFmtId="165" fontId="4" fillId="0" borderId="1" xfId="0" applyNumberFormat="1" applyFont="1" applyFill="1" applyBorder="1" applyAlignment="1">
      <alignment horizontal="justify" vertical="center" wrapText="1"/>
    </xf>
    <xf numFmtId="165" fontId="8" fillId="0" borderId="0" xfId="0" applyNumberFormat="1" applyFont="1" applyFill="1" applyAlignment="1">
      <alignment horizontal="left"/>
    </xf>
    <xf numFmtId="165" fontId="9" fillId="0" borderId="0" xfId="0" applyNumberFormat="1" applyFont="1" applyFill="1" applyAlignment="1">
      <alignment horizontal="left"/>
    </xf>
    <xf numFmtId="0" fontId="8" fillId="0" borderId="1" xfId="0" applyFont="1" applyBorder="1" applyAlignment="1">
      <alignment horizontal="justify"/>
    </xf>
    <xf numFmtId="0" fontId="7" fillId="0" borderId="0" xfId="0" applyFont="1" applyAlignment="1">
      <alignment horizontal="justify"/>
    </xf>
    <xf numFmtId="0" fontId="13" fillId="0" borderId="0" xfId="0" applyFont="1" applyAlignment="1">
      <alignment horizontal="right" vertical="center"/>
    </xf>
    <xf numFmtId="166" fontId="8" fillId="0" borderId="0" xfId="0" applyNumberFormat="1" applyFont="1" applyFill="1" applyAlignment="1">
      <alignment horizontal="left"/>
    </xf>
    <xf numFmtId="0" fontId="4" fillId="0" borderId="4" xfId="0" applyFont="1" applyFill="1" applyBorder="1" applyAlignment="1">
      <alignment horizontal="justify" vertical="center" wrapText="1"/>
    </xf>
    <xf numFmtId="165" fontId="4" fillId="0" borderId="1" xfId="0" applyNumberFormat="1" applyFont="1" applyFill="1" applyBorder="1" applyAlignment="1" applyProtection="1">
      <alignment horizontal="justify" vertical="center" wrapText="1"/>
    </xf>
    <xf numFmtId="2" fontId="9" fillId="0" borderId="0" xfId="0" applyNumberFormat="1" applyFont="1" applyFill="1" applyAlignment="1">
      <alignment vertical="center"/>
    </xf>
    <xf numFmtId="0" fontId="13" fillId="0" borderId="0" xfId="0" applyFont="1" applyFill="1"/>
    <xf numFmtId="0" fontId="4" fillId="4" borderId="3" xfId="0" applyNumberFormat="1" applyFont="1" applyFill="1" applyBorder="1" applyAlignment="1" applyProtection="1">
      <alignment horizontal="justify" vertical="center" wrapText="1"/>
    </xf>
    <xf numFmtId="0" fontId="8" fillId="4" borderId="0" xfId="0" applyFont="1" applyFill="1" applyAlignment="1">
      <alignment vertical="center"/>
    </xf>
    <xf numFmtId="0" fontId="7" fillId="4" borderId="0" xfId="0" applyFont="1" applyFill="1" applyAlignment="1">
      <alignment vertical="center"/>
    </xf>
    <xf numFmtId="165" fontId="8" fillId="4" borderId="0" xfId="0" applyNumberFormat="1" applyFont="1" applyFill="1" applyAlignment="1">
      <alignment vertical="center"/>
    </xf>
    <xf numFmtId="165" fontId="4" fillId="0" borderId="4" xfId="0" applyNumberFormat="1" applyFont="1" applyFill="1" applyBorder="1" applyAlignment="1" applyProtection="1">
      <alignment horizontal="justify" vertical="center" wrapText="1"/>
    </xf>
    <xf numFmtId="0" fontId="8" fillId="0" borderId="0" xfId="0" applyFont="1" applyFill="1" applyAlignment="1">
      <alignment wrapText="1"/>
    </xf>
    <xf numFmtId="0" fontId="7" fillId="0" borderId="0" xfId="0" applyFont="1" applyFill="1" applyBorder="1"/>
    <xf numFmtId="0" fontId="6" fillId="0" borderId="0" xfId="0" applyFont="1" applyFill="1" applyBorder="1" applyAlignment="1">
      <alignment horizontal="justify" vertical="center" wrapText="1"/>
    </xf>
    <xf numFmtId="0" fontId="4" fillId="0" borderId="1" xfId="0" applyFont="1" applyFill="1" applyBorder="1" applyAlignment="1">
      <alignment horizontal="justify" wrapText="1"/>
    </xf>
    <xf numFmtId="4" fontId="4" fillId="0" borderId="1" xfId="0" applyNumberFormat="1" applyFont="1" applyFill="1" applyBorder="1" applyAlignment="1" applyProtection="1">
      <alignment horizontal="justify" vertical="center" wrapText="1"/>
    </xf>
    <xf numFmtId="4" fontId="4" fillId="0" borderId="1" xfId="0" applyNumberFormat="1" applyFont="1" applyFill="1" applyBorder="1" applyAlignment="1">
      <alignment vertical="top" wrapText="1"/>
    </xf>
    <xf numFmtId="4" fontId="4" fillId="0" borderId="1" xfId="0" applyNumberFormat="1" applyFont="1" applyFill="1" applyBorder="1" applyAlignment="1">
      <alignment horizontal="justify" vertical="top" wrapText="1"/>
    </xf>
    <xf numFmtId="0" fontId="16" fillId="0" borderId="0" xfId="0" applyFont="1" applyAlignment="1">
      <alignment horizontal="center"/>
    </xf>
    <xf numFmtId="168" fontId="4" fillId="3" borderId="1" xfId="0" applyNumberFormat="1" applyFont="1" applyFill="1" applyBorder="1" applyAlignment="1">
      <alignment horizontal="justify" vertical="center" wrapText="1"/>
    </xf>
    <xf numFmtId="165" fontId="4" fillId="0" borderId="1" xfId="0" applyNumberFormat="1" applyFont="1" applyFill="1" applyBorder="1" applyAlignment="1">
      <alignment horizontal="justify" wrapText="1"/>
    </xf>
    <xf numFmtId="165" fontId="13" fillId="0" borderId="0" xfId="0" applyNumberFormat="1" applyFont="1" applyAlignment="1">
      <alignment horizontal="right" vertical="center"/>
    </xf>
    <xf numFmtId="0" fontId="9" fillId="0" borderId="0" xfId="0" applyFont="1" applyFill="1" applyAlignment="1">
      <alignment vertical="center" wrapText="1"/>
    </xf>
    <xf numFmtId="169" fontId="10" fillId="0" borderId="0" xfId="0" applyNumberFormat="1" applyFont="1" applyFill="1"/>
    <xf numFmtId="10" fontId="8" fillId="0" borderId="0" xfId="0" applyNumberFormat="1" applyFont="1" applyFill="1" applyAlignment="1">
      <alignment vertical="center"/>
    </xf>
    <xf numFmtId="4" fontId="0" fillId="0" borderId="0" xfId="0" applyNumberFormat="1" applyAlignment="1">
      <alignment horizontal="justify" vertical="center"/>
    </xf>
    <xf numFmtId="49" fontId="4" fillId="0" borderId="1" xfId="0" applyNumberFormat="1" applyFont="1" applyFill="1" applyBorder="1" applyAlignment="1">
      <alignment horizontal="justify" vertical="top" wrapText="1"/>
    </xf>
    <xf numFmtId="0" fontId="17" fillId="0" borderId="0" xfId="0" applyFont="1" applyAlignment="1">
      <alignment vertical="center"/>
    </xf>
    <xf numFmtId="0" fontId="6" fillId="0" borderId="1" xfId="0" applyFont="1" applyFill="1" applyBorder="1" applyAlignment="1">
      <alignment horizontal="justify" vertical="center" wrapText="1"/>
    </xf>
    <xf numFmtId="0" fontId="4" fillId="0" borderId="3" xfId="0" applyFont="1" applyFill="1" applyBorder="1" applyAlignment="1">
      <alignment horizontal="justify" vertical="center"/>
    </xf>
    <xf numFmtId="0" fontId="4" fillId="4" borderId="1" xfId="0" applyFont="1" applyFill="1" applyBorder="1" applyAlignment="1">
      <alignment horizontal="justify" vertical="center" wrapText="1"/>
    </xf>
    <xf numFmtId="0" fontId="18" fillId="0" borderId="0" xfId="0" applyFont="1"/>
    <xf numFmtId="165" fontId="3" fillId="0" borderId="1" xfId="0" applyNumberFormat="1" applyFont="1" applyFill="1" applyBorder="1" applyAlignment="1">
      <alignment horizontal="right" vertical="center" wrapText="1"/>
    </xf>
    <xf numFmtId="165" fontId="3" fillId="0" borderId="1" xfId="0" applyNumberFormat="1" applyFont="1" applyFill="1" applyBorder="1" applyAlignment="1">
      <alignment horizontal="right" vertical="center"/>
    </xf>
    <xf numFmtId="4" fontId="19" fillId="0" borderId="1" xfId="0" applyNumberFormat="1" applyFont="1" applyFill="1" applyBorder="1" applyAlignment="1">
      <alignment horizontal="justify" vertical="center" wrapText="1"/>
    </xf>
    <xf numFmtId="165" fontId="19" fillId="0" borderId="1" xfId="0" applyNumberFormat="1" applyFont="1" applyFill="1" applyBorder="1" applyAlignment="1">
      <alignment horizontal="right" vertical="center" wrapText="1"/>
    </xf>
    <xf numFmtId="165" fontId="19" fillId="4" borderId="1" xfId="0" applyNumberFormat="1" applyFont="1" applyFill="1" applyBorder="1" applyAlignment="1">
      <alignment horizontal="right" vertical="center" wrapText="1"/>
    </xf>
    <xf numFmtId="4" fontId="3" fillId="0" borderId="1" xfId="0" applyNumberFormat="1" applyFont="1" applyFill="1" applyBorder="1" applyAlignment="1">
      <alignment horizontal="justify" vertical="center" wrapText="1"/>
    </xf>
    <xf numFmtId="165" fontId="3" fillId="4" borderId="1" xfId="0" applyNumberFormat="1" applyFont="1" applyFill="1" applyBorder="1" applyAlignment="1">
      <alignment horizontal="right" vertical="center" wrapText="1"/>
    </xf>
    <xf numFmtId="0" fontId="3" fillId="0" borderId="1" xfId="0" applyFont="1" applyFill="1" applyBorder="1" applyAlignment="1">
      <alignment horizontal="left" vertical="center" wrapText="1"/>
    </xf>
    <xf numFmtId="0" fontId="3" fillId="0" borderId="1" xfId="0" applyNumberFormat="1" applyFont="1" applyFill="1" applyBorder="1" applyAlignment="1" applyProtection="1">
      <alignment horizontal="justify" vertical="center" wrapText="1"/>
    </xf>
    <xf numFmtId="4" fontId="3" fillId="0" borderId="1" xfId="0" applyNumberFormat="1" applyFont="1" applyFill="1" applyBorder="1" applyAlignment="1">
      <alignment horizontal="justify" vertical="top" wrapText="1"/>
    </xf>
    <xf numFmtId="4" fontId="19" fillId="3" borderId="1" xfId="0" applyNumberFormat="1" applyFont="1" applyFill="1" applyBorder="1" applyAlignment="1">
      <alignment horizontal="justify" vertical="center" wrapText="1"/>
    </xf>
    <xf numFmtId="165" fontId="19" fillId="3" borderId="1" xfId="0" applyNumberFormat="1" applyFont="1" applyFill="1" applyBorder="1" applyAlignment="1">
      <alignment horizontal="right" vertical="center" wrapText="1"/>
    </xf>
    <xf numFmtId="4" fontId="3" fillId="3" borderId="1" xfId="0" applyNumberFormat="1" applyFont="1" applyFill="1" applyBorder="1" applyAlignment="1">
      <alignment horizontal="justify" wrapText="1"/>
    </xf>
    <xf numFmtId="4" fontId="3" fillId="0" borderId="1" xfId="0" applyNumberFormat="1" applyFont="1" applyFill="1" applyBorder="1" applyAlignment="1">
      <alignment horizontal="justify"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justify" vertical="top" wrapText="1"/>
    </xf>
    <xf numFmtId="0" fontId="19" fillId="0" borderId="1" xfId="0" applyFont="1" applyFill="1" applyBorder="1" applyAlignment="1" applyProtection="1">
      <alignment horizontal="justify" vertical="center" wrapText="1"/>
    </xf>
    <xf numFmtId="0" fontId="19" fillId="0" borderId="1" xfId="0" applyFont="1" applyFill="1" applyBorder="1" applyAlignment="1">
      <alignment horizontal="justify" vertical="center" wrapText="1"/>
    </xf>
    <xf numFmtId="0" fontId="3" fillId="0" borderId="1" xfId="0" applyNumberFormat="1" applyFont="1" applyFill="1" applyBorder="1" applyAlignment="1">
      <alignment horizontal="justify" vertical="center" wrapText="1"/>
    </xf>
    <xf numFmtId="49" fontId="3" fillId="0" borderId="2" xfId="0" applyNumberFormat="1" applyFont="1" applyFill="1" applyBorder="1" applyAlignment="1">
      <alignment horizontal="justify" vertical="center" wrapText="1"/>
    </xf>
    <xf numFmtId="165" fontId="19" fillId="0" borderId="1" xfId="0" applyNumberFormat="1" applyFont="1" applyFill="1" applyBorder="1" applyAlignment="1" applyProtection="1">
      <alignment horizontal="right" vertical="center" wrapText="1"/>
    </xf>
    <xf numFmtId="165" fontId="3" fillId="0" borderId="1" xfId="0" applyNumberFormat="1" applyFont="1" applyFill="1" applyBorder="1" applyAlignment="1" applyProtection="1">
      <alignment horizontal="right" vertical="center" wrapText="1"/>
    </xf>
    <xf numFmtId="165" fontId="3" fillId="0" borderId="1" xfId="0" applyNumberFormat="1" applyFont="1" applyFill="1" applyBorder="1" applyAlignment="1">
      <alignment horizontal="justify" vertical="center" wrapText="1"/>
    </xf>
    <xf numFmtId="16" fontId="19" fillId="0" borderId="1" xfId="0" applyNumberFormat="1" applyFont="1" applyFill="1" applyBorder="1" applyAlignment="1" applyProtection="1">
      <alignment horizontal="justify" vertical="center" wrapText="1"/>
    </xf>
    <xf numFmtId="0" fontId="19" fillId="3" borderId="1" xfId="0" applyFont="1" applyFill="1" applyBorder="1" applyAlignment="1">
      <alignment horizontal="justify" vertical="center" wrapText="1"/>
    </xf>
    <xf numFmtId="0" fontId="3" fillId="3" borderId="1" xfId="0" applyFont="1" applyFill="1" applyBorder="1" applyAlignment="1">
      <alignment horizontal="justify" vertical="center" wrapText="1"/>
    </xf>
    <xf numFmtId="0" fontId="19" fillId="4" borderId="1" xfId="0" applyFont="1" applyFill="1" applyBorder="1" applyAlignment="1" applyProtection="1">
      <alignment vertical="top" wrapText="1"/>
    </xf>
    <xf numFmtId="0" fontId="3" fillId="0" borderId="1" xfId="0" applyFont="1" applyFill="1" applyBorder="1" applyAlignment="1" applyProtection="1">
      <alignment horizontal="justify" wrapText="1"/>
    </xf>
    <xf numFmtId="0" fontId="19" fillId="0" borderId="1" xfId="0" applyFont="1" applyFill="1" applyBorder="1" applyAlignment="1">
      <alignment horizontal="left" vertical="top" wrapText="1"/>
    </xf>
    <xf numFmtId="0" fontId="19" fillId="0" borderId="1" xfId="0" applyFont="1" applyFill="1" applyBorder="1" applyAlignment="1">
      <alignment horizontal="justify" vertical="top" wrapText="1"/>
    </xf>
    <xf numFmtId="4" fontId="3" fillId="0" borderId="1" xfId="0" applyNumberFormat="1" applyFont="1" applyFill="1" applyBorder="1" applyAlignment="1" applyProtection="1">
      <alignment horizontal="justify" vertical="center" wrapText="1"/>
    </xf>
    <xf numFmtId="0" fontId="19" fillId="0" borderId="1" xfId="0" applyFont="1" applyFill="1" applyBorder="1" applyAlignment="1" applyProtection="1">
      <alignment vertical="top" wrapText="1"/>
    </xf>
    <xf numFmtId="0" fontId="3" fillId="4" borderId="1" xfId="0" applyFont="1" applyFill="1" applyBorder="1" applyAlignment="1" applyProtection="1">
      <alignment vertical="top" wrapText="1"/>
    </xf>
    <xf numFmtId="0" fontId="3" fillId="0" borderId="1" xfId="0" applyFont="1" applyFill="1" applyBorder="1" applyAlignment="1">
      <alignment horizontal="justify" wrapText="1"/>
    </xf>
    <xf numFmtId="164" fontId="3" fillId="0" borderId="1" xfId="0" applyNumberFormat="1" applyFont="1" applyFill="1" applyBorder="1" applyAlignment="1">
      <alignment horizontal="right" vertical="center" wrapText="1"/>
    </xf>
    <xf numFmtId="4" fontId="3" fillId="0" borderId="1" xfId="0" applyNumberFormat="1" applyFont="1" applyFill="1" applyBorder="1" applyAlignment="1">
      <alignment vertical="center" wrapText="1"/>
    </xf>
    <xf numFmtId="4" fontId="3" fillId="0" borderId="1" xfId="0" applyNumberFormat="1" applyFont="1" applyFill="1" applyBorder="1" applyAlignment="1">
      <alignment vertical="top" wrapText="1"/>
    </xf>
    <xf numFmtId="4" fontId="3" fillId="3" borderId="1" xfId="0" applyNumberFormat="1" applyFont="1" applyFill="1" applyBorder="1" applyAlignment="1">
      <alignment horizontal="justify" vertical="center" wrapText="1"/>
    </xf>
    <xf numFmtId="0" fontId="19" fillId="0" borderId="1" xfId="0" applyFont="1" applyFill="1" applyBorder="1" applyAlignment="1">
      <alignment horizontal="left" vertical="center" wrapText="1"/>
    </xf>
    <xf numFmtId="165" fontId="3" fillId="0" borderId="1" xfId="1" applyNumberFormat="1" applyFont="1" applyFill="1" applyBorder="1" applyAlignment="1">
      <alignment horizontal="right" vertical="center" wrapText="1"/>
    </xf>
    <xf numFmtId="49" fontId="19" fillId="0" borderId="1" xfId="0" applyNumberFormat="1" applyFont="1" applyFill="1" applyBorder="1" applyAlignment="1" applyProtection="1">
      <alignment horizontal="center" vertical="center"/>
      <protection locked="0"/>
    </xf>
    <xf numFmtId="164" fontId="3" fillId="0" borderId="1" xfId="0" applyNumberFormat="1" applyFont="1" applyFill="1" applyBorder="1" applyAlignment="1">
      <alignment horizontal="justify" vertical="center" wrapText="1"/>
    </xf>
    <xf numFmtId="0" fontId="19"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164" fontId="19" fillId="0" borderId="1" xfId="0" applyNumberFormat="1" applyFont="1" applyFill="1" applyBorder="1" applyAlignment="1">
      <alignment horizontal="center" vertical="center" wrapText="1"/>
    </xf>
    <xf numFmtId="1" fontId="19" fillId="0" borderId="1" xfId="0" applyNumberFormat="1" applyFont="1" applyBorder="1" applyAlignment="1">
      <alignment horizontal="center" vertical="center" wrapText="1"/>
    </xf>
    <xf numFmtId="1" fontId="19" fillId="0" borderId="1" xfId="0" applyNumberFormat="1" applyFont="1" applyFill="1" applyBorder="1" applyAlignment="1">
      <alignment horizontal="center" vertical="center" wrapText="1"/>
    </xf>
    <xf numFmtId="0" fontId="3" fillId="0" borderId="0" xfId="0" applyFont="1"/>
    <xf numFmtId="0" fontId="19" fillId="0" borderId="0" xfId="0" applyFont="1" applyFill="1" applyBorder="1" applyAlignment="1">
      <alignment horizontal="right" vertical="center" wrapText="1"/>
    </xf>
    <xf numFmtId="0" fontId="19" fillId="0" borderId="0" xfId="0" applyFont="1" applyFill="1" applyBorder="1" applyAlignment="1">
      <alignment horizontal="right" vertical="center"/>
    </xf>
    <xf numFmtId="0" fontId="3" fillId="0" borderId="0" xfId="0" applyFont="1" applyFill="1" applyBorder="1" applyAlignment="1">
      <alignment horizontal="right"/>
    </xf>
    <xf numFmtId="0" fontId="19" fillId="0" borderId="1" xfId="0" applyFont="1" applyFill="1" applyBorder="1" applyAlignment="1">
      <alignment horizontal="justify" wrapText="1"/>
    </xf>
    <xf numFmtId="0" fontId="19" fillId="3" borderId="1" xfId="0" applyFont="1" applyFill="1" applyBorder="1" applyAlignment="1">
      <alignment horizontal="justify" wrapText="1"/>
    </xf>
    <xf numFmtId="2" fontId="3" fillId="0" borderId="1" xfId="0" applyNumberFormat="1" applyFont="1" applyFill="1" applyBorder="1" applyAlignment="1">
      <alignment horizontal="justify" vertical="center" wrapText="1"/>
    </xf>
    <xf numFmtId="0" fontId="19" fillId="0" borderId="2" xfId="0" applyFont="1" applyFill="1" applyBorder="1" applyAlignment="1">
      <alignment horizontal="justify" vertical="center" wrapText="1"/>
    </xf>
    <xf numFmtId="0" fontId="3" fillId="4" borderId="2" xfId="0" applyFont="1" applyFill="1" applyBorder="1" applyAlignment="1">
      <alignment horizontal="justify" vertical="top" wrapText="1"/>
    </xf>
    <xf numFmtId="0" fontId="3" fillId="0" borderId="1" xfId="0" applyFont="1" applyFill="1" applyBorder="1" applyAlignment="1">
      <alignment vertical="center" wrapText="1"/>
    </xf>
    <xf numFmtId="2" fontId="20" fillId="0" borderId="0" xfId="0" applyNumberFormat="1" applyFont="1" applyFill="1" applyAlignment="1">
      <alignment horizontal="center"/>
    </xf>
    <xf numFmtId="168" fontId="20" fillId="0" borderId="0" xfId="0" applyNumberFormat="1" applyFont="1" applyFill="1"/>
    <xf numFmtId="166" fontId="20" fillId="0" borderId="0" xfId="0" applyNumberFormat="1" applyFont="1" applyFill="1" applyAlignment="1">
      <alignment horizontal="center"/>
    </xf>
    <xf numFmtId="166" fontId="21" fillId="0" borderId="0" xfId="0" applyNumberFormat="1" applyFont="1" applyFill="1" applyAlignment="1">
      <alignment horizontal="center"/>
    </xf>
    <xf numFmtId="49" fontId="19" fillId="0" borderId="1" xfId="0" applyNumberFormat="1" applyFont="1" applyFill="1" applyBorder="1" applyAlignment="1">
      <alignment horizontal="justify" vertical="center" wrapText="1"/>
    </xf>
    <xf numFmtId="49" fontId="3" fillId="0" borderId="1" xfId="0" applyNumberFormat="1" applyFont="1" applyFill="1" applyBorder="1" applyAlignment="1">
      <alignment horizontal="justify" vertical="center" wrapText="1"/>
    </xf>
    <xf numFmtId="165" fontId="20" fillId="0" borderId="0" xfId="0" applyNumberFormat="1" applyFont="1" applyFill="1"/>
    <xf numFmtId="2" fontId="21" fillId="0" borderId="0" xfId="0" applyNumberFormat="1" applyFont="1" applyFill="1"/>
    <xf numFmtId="0" fontId="3" fillId="4" borderId="3" xfId="0" applyNumberFormat="1" applyFont="1" applyFill="1" applyBorder="1" applyAlignment="1" applyProtection="1">
      <alignment horizontal="justify" vertical="center" wrapText="1"/>
    </xf>
    <xf numFmtId="0" fontId="3" fillId="0" borderId="3" xfId="0" applyFont="1" applyFill="1" applyBorder="1" applyAlignment="1">
      <alignment horizontal="justify" vertical="center" wrapText="1"/>
    </xf>
    <xf numFmtId="0" fontId="3" fillId="0" borderId="1" xfId="0" applyFont="1" applyFill="1" applyBorder="1" applyAlignment="1" applyProtection="1">
      <alignment horizontal="justify" vertical="center" wrapText="1"/>
    </xf>
    <xf numFmtId="0" fontId="3" fillId="0" borderId="4" xfId="0" applyFont="1" applyFill="1" applyBorder="1" applyAlignment="1">
      <alignment horizontal="justify" vertical="center" wrapText="1"/>
    </xf>
    <xf numFmtId="165" fontId="3" fillId="0" borderId="4" xfId="0" applyNumberFormat="1" applyFont="1" applyFill="1" applyBorder="1" applyAlignment="1" applyProtection="1">
      <alignment horizontal="justify" vertical="center" wrapText="1"/>
    </xf>
    <xf numFmtId="4" fontId="19" fillId="0" borderId="1" xfId="0" applyNumberFormat="1" applyFont="1" applyFill="1" applyBorder="1" applyAlignment="1">
      <alignment vertical="center" wrapText="1"/>
    </xf>
    <xf numFmtId="2" fontId="8" fillId="0" borderId="0" xfId="0" applyNumberFormat="1" applyFont="1" applyFill="1" applyAlignment="1">
      <alignment vertical="center"/>
    </xf>
    <xf numFmtId="43" fontId="4" fillId="3" borderId="1" xfId="0" applyNumberFormat="1" applyFont="1" applyFill="1" applyBorder="1" applyAlignment="1">
      <alignment horizontal="justify" vertical="center" wrapText="1"/>
    </xf>
    <xf numFmtId="0" fontId="0" fillId="0" borderId="0" xfId="0" applyBorder="1"/>
    <xf numFmtId="0" fontId="8" fillId="0" borderId="0" xfId="0" applyFont="1" applyBorder="1" applyAlignment="1">
      <alignment vertical="center"/>
    </xf>
    <xf numFmtId="165" fontId="19" fillId="0" borderId="0" xfId="0" applyNumberFormat="1" applyFont="1" applyFill="1" applyBorder="1" applyAlignment="1">
      <alignment horizontal="right" vertical="center" wrapText="1"/>
    </xf>
    <xf numFmtId="165" fontId="19" fillId="0" borderId="0" xfId="0" applyNumberFormat="1" applyFont="1" applyBorder="1" applyAlignment="1">
      <alignment horizontal="right" vertical="center" wrapText="1"/>
    </xf>
    <xf numFmtId="165" fontId="19" fillId="0" borderId="0" xfId="0" applyNumberFormat="1" applyFont="1" applyFill="1" applyAlignment="1">
      <alignment horizontal="right" vertical="center" wrapText="1"/>
    </xf>
    <xf numFmtId="0" fontId="13" fillId="0" borderId="8" xfId="0" applyFont="1" applyFill="1" applyBorder="1"/>
    <xf numFmtId="165" fontId="19" fillId="0" borderId="0" xfId="0" applyNumberFormat="1" applyFont="1" applyAlignment="1">
      <alignment horizontal="right" vertical="center" wrapText="1"/>
    </xf>
    <xf numFmtId="165" fontId="8" fillId="0" borderId="0" xfId="0" applyNumberFormat="1" applyFont="1" applyFill="1" applyBorder="1"/>
    <xf numFmtId="165" fontId="9" fillId="0" borderId="0" xfId="0" applyNumberFormat="1" applyFont="1" applyFill="1" applyBorder="1"/>
    <xf numFmtId="0" fontId="19" fillId="0" borderId="1" xfId="0" applyFont="1" applyFill="1" applyBorder="1" applyAlignment="1">
      <alignment vertical="center" wrapText="1"/>
    </xf>
    <xf numFmtId="0" fontId="19" fillId="0" borderId="1" xfId="0" applyNumberFormat="1" applyFont="1" applyFill="1" applyBorder="1" applyAlignment="1" applyProtection="1">
      <alignment horizontal="left" vertical="center" wrapText="1"/>
    </xf>
    <xf numFmtId="0" fontId="19" fillId="0" borderId="1" xfId="0" applyNumberFormat="1" applyFont="1" applyFill="1" applyBorder="1" applyAlignment="1" applyProtection="1">
      <alignment horizontal="justify" vertical="center" wrapText="1"/>
    </xf>
    <xf numFmtId="2" fontId="9" fillId="0" borderId="0" xfId="0" applyNumberFormat="1" applyFont="1" applyFill="1" applyAlignment="1">
      <alignment horizontal="center"/>
    </xf>
    <xf numFmtId="0" fontId="3" fillId="0" borderId="1" xfId="0" applyNumberFormat="1" applyFont="1" applyFill="1" applyBorder="1" applyAlignment="1" applyProtection="1">
      <alignment horizontal="justify" vertical="top" wrapText="1"/>
    </xf>
    <xf numFmtId="0" fontId="13" fillId="0" borderId="1" xfId="0" applyFont="1" applyBorder="1" applyAlignment="1">
      <alignment vertical="center"/>
    </xf>
    <xf numFmtId="0" fontId="19" fillId="0" borderId="1" xfId="0" applyFont="1" applyFill="1" applyBorder="1" applyAlignment="1">
      <alignment horizontal="left" wrapText="1"/>
    </xf>
    <xf numFmtId="0" fontId="19" fillId="0" borderId="1" xfId="0" applyFont="1" applyFill="1" applyBorder="1" applyAlignment="1" applyProtection="1">
      <alignment horizontal="left" vertical="center" wrapText="1"/>
    </xf>
    <xf numFmtId="0" fontId="1" fillId="0" borderId="0" xfId="0" applyFont="1" applyFill="1"/>
    <xf numFmtId="165" fontId="3" fillId="0" borderId="1" xfId="0" applyNumberFormat="1" applyFont="1" applyFill="1" applyBorder="1" applyAlignment="1">
      <alignment horizontal="justify" vertical="center"/>
    </xf>
    <xf numFmtId="0" fontId="19" fillId="0" borderId="1" xfId="0" applyNumberFormat="1" applyFont="1" applyFill="1" applyBorder="1" applyAlignment="1">
      <alignment horizontal="justify" vertical="center" wrapText="1"/>
    </xf>
    <xf numFmtId="49" fontId="3" fillId="0" borderId="2" xfId="0" applyNumberFormat="1" applyFont="1" applyFill="1" applyBorder="1" applyAlignment="1">
      <alignment horizontal="justify" wrapText="1"/>
    </xf>
    <xf numFmtId="49" fontId="19" fillId="0" borderId="2" xfId="0" applyNumberFormat="1" applyFont="1" applyFill="1" applyBorder="1" applyAlignment="1">
      <alignment horizontal="justify" vertical="center" wrapText="1"/>
    </xf>
    <xf numFmtId="165" fontId="3" fillId="0" borderId="1" xfId="0" applyNumberFormat="1" applyFont="1" applyFill="1" applyBorder="1" applyAlignment="1">
      <alignment horizontal="right" wrapText="1"/>
    </xf>
    <xf numFmtId="0" fontId="19" fillId="0" borderId="1" xfId="0" applyNumberFormat="1" applyFont="1" applyFill="1" applyBorder="1" applyAlignment="1">
      <alignment horizontal="left" vertical="center" wrapText="1"/>
    </xf>
    <xf numFmtId="2" fontId="19" fillId="0" borderId="1" xfId="0" applyNumberFormat="1" applyFont="1" applyFill="1" applyBorder="1" applyAlignment="1">
      <alignment horizontal="justify" vertical="center" wrapText="1"/>
    </xf>
    <xf numFmtId="166" fontId="19" fillId="0" borderId="1" xfId="0" applyNumberFormat="1" applyFont="1" applyFill="1" applyBorder="1" applyAlignment="1" applyProtection="1">
      <alignment horizontal="right" vertical="center"/>
      <protection locked="0"/>
    </xf>
    <xf numFmtId="49" fontId="3" fillId="0" borderId="1" xfId="0" applyNumberFormat="1" applyFont="1" applyFill="1" applyBorder="1" applyAlignment="1" applyProtection="1">
      <alignment horizontal="justify" vertical="center"/>
      <protection locked="0"/>
    </xf>
    <xf numFmtId="164" fontId="19" fillId="0" borderId="1" xfId="0" applyNumberFormat="1" applyFont="1" applyFill="1" applyBorder="1" applyAlignment="1">
      <alignment horizontal="right" vertical="center" wrapText="1"/>
    </xf>
    <xf numFmtId="0" fontId="19" fillId="3" borderId="1" xfId="0" applyFont="1" applyFill="1" applyBorder="1" applyAlignment="1" applyProtection="1">
      <alignment horizontal="justify" vertical="center" wrapText="1"/>
      <protection locked="0"/>
    </xf>
    <xf numFmtId="0" fontId="3" fillId="0" borderId="1" xfId="2" applyFont="1" applyFill="1" applyBorder="1" applyAlignment="1">
      <alignment horizontal="left" vertical="center" wrapText="1"/>
    </xf>
    <xf numFmtId="164" fontId="3" fillId="0" borderId="1" xfId="0" applyNumberFormat="1" applyFont="1" applyFill="1" applyBorder="1" applyAlignment="1" applyProtection="1">
      <alignment horizontal="right" vertical="center" wrapText="1"/>
      <protection locked="0"/>
    </xf>
    <xf numFmtId="0" fontId="3" fillId="0" borderId="1" xfId="0" applyFont="1" applyFill="1" applyBorder="1" applyAlignment="1">
      <alignment horizontal="justify" vertical="center"/>
    </xf>
    <xf numFmtId="0" fontId="3" fillId="0" borderId="1" xfId="0" applyFont="1" applyBorder="1" applyAlignment="1">
      <alignment horizontal="justify" vertical="center" wrapText="1"/>
    </xf>
    <xf numFmtId="165" fontId="3" fillId="0" borderId="1" xfId="0" applyNumberFormat="1" applyFont="1" applyFill="1" applyBorder="1" applyAlignment="1">
      <alignment horizontal="left" vertical="center" wrapText="1"/>
    </xf>
    <xf numFmtId="165" fontId="10" fillId="0" borderId="0" xfId="0" applyNumberFormat="1" applyFont="1" applyFill="1"/>
    <xf numFmtId="165" fontId="21" fillId="0" borderId="0" xfId="0" applyNumberFormat="1" applyFont="1" applyAlignment="1">
      <alignment vertical="center"/>
    </xf>
    <xf numFmtId="166" fontId="21" fillId="0" borderId="0" xfId="0" applyNumberFormat="1" applyFont="1" applyAlignment="1">
      <alignment vertical="center"/>
    </xf>
    <xf numFmtId="166" fontId="21" fillId="0" borderId="0" xfId="0" applyNumberFormat="1" applyFont="1" applyFill="1" applyAlignment="1">
      <alignment vertical="center"/>
    </xf>
    <xf numFmtId="166" fontId="21" fillId="0" borderId="0" xfId="0" applyNumberFormat="1" applyFont="1" applyFill="1"/>
    <xf numFmtId="166" fontId="21" fillId="0" borderId="0" xfId="0" applyNumberFormat="1" applyFont="1" applyFill="1" applyAlignment="1">
      <alignment horizontal="right"/>
    </xf>
    <xf numFmtId="2" fontId="21" fillId="0" borderId="0" xfId="0" applyNumberFormat="1" applyFont="1" applyFill="1" applyAlignment="1">
      <alignment horizontal="center" vertical="center"/>
    </xf>
    <xf numFmtId="2" fontId="21" fillId="0" borderId="0" xfId="0" applyNumberFormat="1" applyFont="1" applyFill="1" applyAlignment="1">
      <alignment horizontal="center"/>
    </xf>
    <xf numFmtId="2" fontId="20" fillId="0" borderId="0" xfId="0" applyNumberFormat="1" applyFont="1" applyFill="1"/>
    <xf numFmtId="2" fontId="4" fillId="0" borderId="1" xfId="0" applyNumberFormat="1" applyFont="1" applyFill="1" applyBorder="1" applyAlignment="1">
      <alignment horizontal="justify" vertical="top" wrapText="1"/>
    </xf>
    <xf numFmtId="0" fontId="3" fillId="0" borderId="1" xfId="0" applyFont="1" applyBorder="1"/>
    <xf numFmtId="165" fontId="7" fillId="0" borderId="0" xfId="0" applyNumberFormat="1" applyFont="1" applyFill="1"/>
    <xf numFmtId="170" fontId="3" fillId="0" borderId="1" xfId="0" applyNumberFormat="1" applyFont="1" applyBorder="1" applyAlignment="1">
      <alignment horizontal="right" vertical="center" wrapText="1"/>
    </xf>
    <xf numFmtId="0" fontId="19" fillId="5" borderId="1" xfId="0" applyFont="1" applyFill="1" applyBorder="1" applyAlignment="1">
      <alignment vertical="center"/>
    </xf>
    <xf numFmtId="167" fontId="19" fillId="5" borderId="1" xfId="0" applyNumberFormat="1" applyFont="1" applyFill="1" applyBorder="1" applyAlignment="1">
      <alignment horizontal="right" vertical="center" wrapText="1"/>
    </xf>
    <xf numFmtId="0" fontId="21" fillId="5" borderId="1" xfId="0" applyFont="1" applyFill="1" applyBorder="1" applyAlignment="1">
      <alignment horizontal="justify"/>
    </xf>
    <xf numFmtId="0" fontId="23" fillId="0" borderId="0" xfId="0" applyFont="1" applyAlignment="1">
      <alignment horizontal="right" vertical="center"/>
    </xf>
    <xf numFmtId="0" fontId="21" fillId="0" borderId="1" xfId="0" applyFont="1" applyBorder="1" applyAlignment="1">
      <alignment horizontal="justify"/>
    </xf>
    <xf numFmtId="0" fontId="17" fillId="0" borderId="0" xfId="0" applyFont="1" applyFill="1" applyAlignment="1">
      <alignment vertical="center"/>
    </xf>
    <xf numFmtId="0" fontId="17" fillId="0" borderId="0" xfId="0" applyFont="1" applyAlignment="1">
      <alignment horizontal="center" vertical="center"/>
    </xf>
    <xf numFmtId="0" fontId="17" fillId="0" borderId="0" xfId="0" applyFont="1" applyBorder="1" applyAlignment="1">
      <alignment vertical="center"/>
    </xf>
    <xf numFmtId="0" fontId="17" fillId="4" borderId="0" xfId="0" applyFont="1" applyFill="1" applyAlignment="1">
      <alignment vertical="center"/>
    </xf>
    <xf numFmtId="0" fontId="24" fillId="0" borderId="0" xfId="0" applyFont="1" applyFill="1" applyAlignment="1">
      <alignment vertical="center"/>
    </xf>
    <xf numFmtId="0" fontId="24" fillId="0" borderId="0" xfId="0" applyFont="1" applyAlignment="1">
      <alignment vertical="center"/>
    </xf>
    <xf numFmtId="0" fontId="17" fillId="0" borderId="0" xfId="0" applyFont="1" applyFill="1" applyAlignment="1">
      <alignment vertical="center" wrapText="1"/>
    </xf>
    <xf numFmtId="9" fontId="25" fillId="0" borderId="0" xfId="0" applyNumberFormat="1" applyFont="1"/>
    <xf numFmtId="170" fontId="23" fillId="0" borderId="0" xfId="0" applyNumberFormat="1" applyFont="1" applyAlignment="1">
      <alignment horizontal="right" vertical="center"/>
    </xf>
    <xf numFmtId="0" fontId="25" fillId="0" borderId="0" xfId="0" applyFont="1" applyAlignment="1">
      <alignment horizontal="right" vertical="center"/>
    </xf>
    <xf numFmtId="9" fontId="25" fillId="0" borderId="0" xfId="0" applyNumberFormat="1" applyFont="1" applyAlignment="1">
      <alignment horizontal="right"/>
    </xf>
    <xf numFmtId="0" fontId="25" fillId="0" borderId="0" xfId="0" applyFont="1" applyAlignment="1">
      <alignment horizontal="right"/>
    </xf>
    <xf numFmtId="171" fontId="3" fillId="0" borderId="1" xfId="0" applyNumberFormat="1" applyFont="1" applyFill="1" applyBorder="1" applyAlignment="1" applyProtection="1">
      <alignment horizontal="right" vertical="center" wrapText="1"/>
    </xf>
    <xf numFmtId="49" fontId="19" fillId="2" borderId="1" xfId="0" applyNumberFormat="1" applyFont="1" applyFill="1" applyBorder="1" applyAlignment="1" applyProtection="1">
      <alignment horizontal="center" vertical="center"/>
      <protection locked="0"/>
    </xf>
    <xf numFmtId="4" fontId="19" fillId="2" borderId="1" xfId="0" applyNumberFormat="1" applyFont="1" applyFill="1" applyBorder="1" applyAlignment="1">
      <alignment horizontal="center" vertical="center" wrapText="1"/>
    </xf>
    <xf numFmtId="4" fontId="19" fillId="2" borderId="5" xfId="0" applyNumberFormat="1" applyFont="1" applyFill="1" applyBorder="1" applyAlignment="1" applyProtection="1">
      <alignment horizontal="center" vertical="center" wrapText="1"/>
      <protection locked="0"/>
    </xf>
    <xf numFmtId="4" fontId="19" fillId="2" borderId="6" xfId="0" applyNumberFormat="1" applyFont="1" applyFill="1" applyBorder="1" applyAlignment="1" applyProtection="1">
      <alignment horizontal="center" vertical="center" wrapText="1"/>
      <protection locked="0"/>
    </xf>
    <xf numFmtId="4" fontId="19" fillId="2" borderId="7" xfId="0" applyNumberFormat="1" applyFont="1" applyFill="1" applyBorder="1" applyAlignment="1" applyProtection="1">
      <alignment horizontal="center" vertical="center" wrapText="1"/>
      <protection locked="0"/>
    </xf>
    <xf numFmtId="49" fontId="19" fillId="2" borderId="1" xfId="0" applyNumberFormat="1" applyFont="1" applyFill="1" applyBorder="1" applyAlignment="1" applyProtection="1">
      <alignment horizontal="center" vertical="center" wrapText="1"/>
      <protection locked="0"/>
    </xf>
    <xf numFmtId="0" fontId="19" fillId="2" borderId="1" xfId="0" applyFont="1" applyFill="1" applyBorder="1" applyAlignment="1">
      <alignment horizontal="center" vertical="center" wrapText="1"/>
    </xf>
    <xf numFmtId="4" fontId="19" fillId="2" borderId="1" xfId="0" applyNumberFormat="1" applyFont="1" applyFill="1" applyBorder="1" applyAlignment="1" applyProtection="1">
      <alignment horizontal="center" vertical="center"/>
      <protection locked="0"/>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0" borderId="0" xfId="0" applyFont="1" applyAlignment="1">
      <alignment horizontal="center" vertical="center"/>
    </xf>
    <xf numFmtId="1" fontId="19" fillId="3" borderId="5" xfId="0" applyNumberFormat="1" applyFont="1" applyFill="1" applyBorder="1" applyAlignment="1">
      <alignment horizontal="center" vertical="center" wrapText="1"/>
    </xf>
    <xf numFmtId="1" fontId="19" fillId="3" borderId="6" xfId="0" applyNumberFormat="1" applyFont="1" applyFill="1" applyBorder="1" applyAlignment="1">
      <alignment horizontal="center" vertical="center" wrapText="1"/>
    </xf>
    <xf numFmtId="1" fontId="19" fillId="3" borderId="7" xfId="0" applyNumberFormat="1" applyFont="1" applyFill="1" applyBorder="1" applyAlignment="1">
      <alignment horizontal="center" vertical="center" wrapText="1"/>
    </xf>
  </cellXfs>
  <cellStyles count="3">
    <cellStyle name="Обычный" xfId="0" builtinId="0"/>
    <cellStyle name="Обычный 2" xfId="2"/>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1.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227" Type="http://schemas.openxmlformats.org/officeDocument/2006/relationships/revisionLog" Target="revisionLog3.xml"/><Relationship Id="rId231" Type="http://schemas.openxmlformats.org/officeDocument/2006/relationships/revisionLog" Target="revisionLog7.xml"/><Relationship Id="rId230" Type="http://schemas.openxmlformats.org/officeDocument/2006/relationships/revisionLog" Target="revisionLog6.xml"/><Relationship Id="rId226" Type="http://schemas.openxmlformats.org/officeDocument/2006/relationships/revisionLog" Target="revisionLog2.xml"/><Relationship Id="rId225" Type="http://schemas.openxmlformats.org/officeDocument/2006/relationships/revisionLog" Target="revisionLog1.xml"/><Relationship Id="rId229" Type="http://schemas.openxmlformats.org/officeDocument/2006/relationships/revisionLog" Target="revisionLog5.xml"/><Relationship Id="rId224" Type="http://schemas.openxmlformats.org/officeDocument/2006/relationships/revisionLog" Target="revisionLog224.xml"/><Relationship Id="rId228"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E3A4741-AB0A-4F8E-B7CD-E53F5B542652}" diskRevisions="1" revisionId="2125" version="231">
  <header guid="{14419B5A-5427-4E27-ADF9-BFD508C420A1}" dateTime="2023-04-10T08:22:00" maxSheetId="2" userName="Саратова Ольга Сергеевна" r:id="rId224">
    <sheetIdMap count="1">
      <sheetId val="1"/>
    </sheetIdMap>
  </header>
  <header guid="{CFB99F31-3350-4F25-93C0-561BF3DC2823}" dateTime="2023-05-24T15:53:13" maxSheetId="2" userName="Саратова Ольга Сергеевна" r:id="rId225" minRId="2109">
    <sheetIdMap count="1">
      <sheetId val="1"/>
    </sheetIdMap>
  </header>
  <header guid="{F4D7A279-DBF5-44DA-BD64-5EE7E67115EB}" dateTime="2023-05-24T15:54:12" maxSheetId="2" userName="Шишкина Юлия Андреева" r:id="rId226" minRId="2113">
    <sheetIdMap count="1">
      <sheetId val="1"/>
    </sheetIdMap>
  </header>
  <header guid="{39473427-473D-4630-BE56-A6FDF9F560BA}" dateTime="2023-05-24T16:03:08" maxSheetId="2" userName="Саратова Ольга Сергеевна" r:id="rId227" minRId="2117">
    <sheetIdMap count="1">
      <sheetId val="1"/>
    </sheetIdMap>
  </header>
  <header guid="{9A92A687-B817-44B4-84A2-7A7308306A21}" dateTime="2023-05-24T16:04:32" maxSheetId="2" userName="Саратова Ольга Сергеевна" r:id="rId228" minRId="2118">
    <sheetIdMap count="1">
      <sheetId val="1"/>
    </sheetIdMap>
  </header>
  <header guid="{F1FC0A01-A429-437A-80B9-6E4BB81B1917}" dateTime="2023-05-24T16:15:11" maxSheetId="2" userName="Саратова Ольга Сергеевна" r:id="rId229" minRId="2122">
    <sheetIdMap count="1">
      <sheetId val="1"/>
    </sheetIdMap>
  </header>
  <header guid="{4D523691-3C9E-430B-B711-28C63FA359DE}" dateTime="2023-05-24T16:30:03" maxSheetId="2" userName="Саратова Ольга Сергеевна" r:id="rId230" minRId="2123" maxRId="2124">
    <sheetIdMap count="1">
      <sheetId val="1"/>
    </sheetIdMap>
  </header>
  <header guid="{6E3A4741-AB0A-4F8E-B7CD-E53F5B542652}" dateTime="2023-05-24T16:31:48" maxSheetId="2" userName="Саратова Ольга Сергеевна" r:id="rId231" minRId="2125">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09" sId="1">
    <oc r="F635" t="inlineStr">
      <is>
        <t>По итогам конкурсного отбора Ветеринарной службой Ханты-Мансийского автономного округа – Югры в конце сентября 2022 года городу Когалыму доведены лимиты субсидии, 19 октября заключено соглашение №5 о предоставлении иного межбюджетного трансферта местному бюджету из бюджета Ханты-Мансийского автономного округа – Югры (далее – соглашение) на сумму 24 991,40 тыс. руб., в том числе средства субсидии 14 994,86 тыс. руб. В бюджете города Когалыма в рамках муниципальной программы «Развитие агропромышленного комплекса города Когалыма» предусмотрены плановые ассигнования долевого софинансирования субсидии в сумме 9 996,60 тыс.руб.
В целях исполнения принятых обязательств по созданию приюта для животных, проведен ряд мероприятий по обеспечению будущего объекта необходимыми мощностями для поставки коммунальных ресурсов, в ходе которых выявлен недостаток мощности для подключения (технологического присоединения) к сетям теплоснабжения. В связи с чем, возникла необходимость замены ранее определенного земельного участка на другой участок, соответствующий требованиям действующего законодательства Российской Федерации, в части расстояния 40 метров от окон жилых и общественных зданий, что в свою очередь повлияло на подготовку аукционной документации и срок размещений закупки на выполнение работ по обустройству приюта для животных на территории города Когалыма.
Извещение №0187300013722000228 о проведении электронного аукциона на право заключения контракта на выполнение работ по проектированию и обустройству приюта для животных на территории города Когалыма размещено в единой информационной системе в сфере закупок 07.12.2022. Прием заявок осуществлялся до 04:00 часов 15.12.2022, по окончании срока подачи заявок не поступило ни одной заявки, в связи с чем, электронный аукцион признан не состоявшимся.
В Ветеринарную службу Ханты-Мансийского автономного округа – Югры направлено письмо о закрытии лимитов плановых ассигнований субсидии, выделенной на создание приютов для животных.</t>
      </is>
    </oc>
    <nc r="F635" t="inlineStr">
      <is>
        <t xml:space="preserve">Мероприятие считается не выполненным, что связано с длительностью процедуры проведения конкурса, обусловленной технологическими требованиями объекта по обеспечению необходимыми мощностями для поставки коммунальных ресурсов (технологическое присоединение) к сетям теплоснабжения, а также отсутствие заявок на право заключения контракта на выполнение работ по проектированию и обустройству приюта для животных на территории города Когалыма, в связи с чем, электронный аукцион признан не состоявшимся. </t>
      </is>
    </nc>
  </rcc>
  <rcv guid="{3693EDC1-FD1C-4AF3-912C-19CDCDBFB43C}" action="delete"/>
  <rdn rId="0" localSheetId="1" customView="1" name="Z_3693EDC1_FD1C_4AF3_912C_19CDCDBFB43C_.wvu.PrintArea" hidden="1" oldHidden="1">
    <formula>'Приложение 1'!$A$1:$H$813</formula>
    <oldFormula>'Приложение 1'!$A$1:$H$813</oldFormula>
  </rdn>
  <rdn rId="0" localSheetId="1" customView="1" name="Z_3693EDC1_FD1C_4AF3_912C_19CDCDBFB43C_.wvu.PrintTitles" hidden="1" oldHidden="1">
    <formula>'Приложение 1'!$5:$6</formula>
    <oldFormula>'Приложение 1'!$5:$6</oldFormula>
  </rdn>
  <rdn rId="0" localSheetId="1" customView="1" name="Z_3693EDC1_FD1C_4AF3_912C_19CDCDBFB43C_.wvu.FilterData" hidden="1" oldHidden="1">
    <formula>'Приложение 1'!$A$6:$F$813</formula>
    <oldFormula>'Приложение 1'!$A$9:$F$813</oldFormula>
  </rdn>
  <rcv guid="{3693EDC1-FD1C-4AF3-912C-19CDCDBFB43C}"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13" sId="1">
    <oc r="F344" t="inlineStr">
      <is>
        <r>
          <t xml:space="preserve">Общая численность детей-сирот и детей, оставшихся без попечения родителей, лиц из числа детей-сирот и детей, оставшихся без попечения родителей, состоящих в списке на обеспечение жилыми помещениями – 13 человек.
Приобретение жилых помещений для детей-сирот и детей, оставшихся без попечения родителей, в 2022 году поручено Департаменту по управлению государственным имуществом Ханты-Мансийского автономного округа-Югры. Департаментом по управлению государственным имуществом Ханты-Мансийского автономного округа-Югры приобретено 11 квартир.
</t>
        </r>
        <r>
          <rPr>
            <sz val="13"/>
            <rFont val="Times New Roman"/>
            <family val="1"/>
            <charset val="204"/>
          </rPr>
          <t>С 2017 года по 2021 год 5 специалистов отдела опеки и попечительства (по 0,1 штатной единице) осуществляют контроль за использованием и (или) распоряжением, обеспечением надлежащего санитарного и технического состояния 10 жилых помещений, нанимателями или членами семей нанимателей по договорам социального найма являются дети-сироты, 30 жилых помещений, собственниками (сособственниками) которых являются дети-сироты.</t>
        </r>
      </is>
    </oc>
    <nc r="F344" t="inlineStr">
      <is>
        <t>Общая численность детей-сирот и детей, оставшихся без попечения родителей, лиц из числа детей-сирот и детей, оставшихся без попечения родителей, состоящих в списке на обеспечение жилыми помещениями – 13 человек.
Приобретение жилых помещений для детей-сирот и детей, оставшихся без попечения родителей, в 2022 году осуществлялось Департаментом по управлению государственным имуществом Ханты-Мансийского автономного округа-Югры. Департаментом по управлению государственным имуществом Ханты-Мансийского автономного округа-Югры приобретено 11 квартир.
С 2017 года по 2021 год 5 специалистов отдела опеки и попечительства (по 0,1 штатной единице) осуществляют контроль за использованием и (или) распоряжением, обеспечением надлежащего санитарного и технического состояния 10 жилых помещений, нанимателями или членами семей нанимателей по договорам социального найма являются дети-сироты, 30 жилых помещений, собственниками (сособственниками) которых являются дети-сироты.</t>
      </is>
    </nc>
  </rcc>
  <rcv guid="{7EFB992A-5645-4F29-95A8-993A90C7BBCC}" action="delete"/>
  <rdn rId="0" localSheetId="1" customView="1" name="Z_7EFB992A_5645_4F29_95A8_993A90C7BBCC_.wvu.PrintArea" hidden="1" oldHidden="1">
    <formula>'Приложение 1'!$B$1:$F$808</formula>
    <oldFormula>'Приложение 1'!$B$1:$F$808</oldFormula>
  </rdn>
  <rdn rId="0" localSheetId="1" customView="1" name="Z_7EFB992A_5645_4F29_95A8_993A90C7BBCC_.wvu.PrintTitles" hidden="1" oldHidden="1">
    <formula>'Приложение 1'!$5:$6</formula>
    <oldFormula>'Приложение 1'!$5:$6</oldFormula>
  </rdn>
  <rdn rId="0" localSheetId="1" customView="1" name="Z_7EFB992A_5645_4F29_95A8_993A90C7BBCC_.wvu.FilterData" hidden="1" oldHidden="1">
    <formula>'Приложение 1'!$A$6:$F$813</formula>
    <oldFormula>'Приложение 1'!$A$6:$F$813</oldFormula>
  </rdn>
  <rcv guid="{7EFB992A-5645-4F29-95A8-993A90C7BBCC}" action="add"/>
</revisions>
</file>

<file path=xl/revisions/revisionLog2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0 E22 E27 E33 E38 E50 E55 E60 E65 E70 E76 E81 E86 E91 E96 E102 E107 E112 E117 E122 E127 E132 E144 E149 E154 E159">
    <dxf>
      <fill>
        <patternFill patternType="none">
          <bgColor auto="1"/>
        </patternFill>
      </fill>
    </dxf>
  </rfmt>
  <rfmt sheetId="1" sqref="E164 E169 E175 E180 E186">
    <dxf>
      <fill>
        <patternFill patternType="none">
          <bgColor auto="1"/>
        </patternFill>
      </fill>
    </dxf>
  </rfmt>
  <rfmt sheetId="1" sqref="E192">
    <dxf>
      <fill>
        <patternFill patternType="none">
          <bgColor auto="1"/>
        </patternFill>
      </fill>
    </dxf>
  </rfmt>
  <rfmt sheetId="1" sqref="E203 E208 E213 E218">
    <dxf>
      <fill>
        <patternFill patternType="none">
          <bgColor auto="1"/>
        </patternFill>
      </fill>
    </dxf>
  </rfmt>
  <rfmt sheetId="1" sqref="E230 E235 E240 E245 E250 E255 E261 E266">
    <dxf>
      <fill>
        <patternFill patternType="none">
          <bgColor auto="1"/>
        </patternFill>
      </fill>
    </dxf>
  </rfmt>
  <rfmt sheetId="1" sqref="E272 E277">
    <dxf>
      <fill>
        <patternFill patternType="none">
          <bgColor auto="1"/>
        </patternFill>
      </fill>
    </dxf>
  </rfmt>
  <rfmt sheetId="1" sqref="E282">
    <dxf>
      <fill>
        <patternFill patternType="none">
          <bgColor auto="1"/>
        </patternFill>
      </fill>
    </dxf>
  </rfmt>
  <rfmt sheetId="1" sqref="E295 E300 E306 E312">
    <dxf>
      <fill>
        <patternFill patternType="none">
          <bgColor auto="1"/>
        </patternFill>
      </fill>
    </dxf>
  </rfmt>
  <rfmt sheetId="1" sqref="E324 E329">
    <dxf>
      <fill>
        <patternFill patternType="none">
          <bgColor auto="1"/>
        </patternFill>
      </fill>
    </dxf>
  </rfmt>
  <rfmt sheetId="1" sqref="E334 E339 E344 E350 E355">
    <dxf>
      <fill>
        <patternFill patternType="none">
          <bgColor auto="1"/>
        </patternFill>
      </fill>
    </dxf>
  </rfmt>
  <rfmt sheetId="1" sqref="E367 E373 E378 E383">
    <dxf>
      <fill>
        <patternFill patternType="none">
          <bgColor auto="1"/>
        </patternFill>
      </fill>
    </dxf>
  </rfmt>
  <rfmt sheetId="1" sqref="E395 E400 E405 E410 E415 E420 E426 E431 E436">
    <dxf>
      <fill>
        <patternFill patternType="none">
          <bgColor auto="1"/>
        </patternFill>
      </fill>
    </dxf>
  </rfmt>
  <rfmt sheetId="1" sqref="E442">
    <dxf>
      <fill>
        <patternFill patternType="none">
          <bgColor auto="1"/>
        </patternFill>
      </fill>
    </dxf>
  </rfmt>
  <rfmt sheetId="1" sqref="E454 E459 E464 E470 E475">
    <dxf>
      <fill>
        <patternFill patternType="none">
          <bgColor auto="1"/>
        </patternFill>
      </fill>
    </dxf>
  </rfmt>
  <rfmt sheetId="1" sqref="E481 E486 E491 E497">
    <dxf>
      <fill>
        <patternFill patternType="none">
          <bgColor auto="1"/>
        </patternFill>
      </fill>
    </dxf>
  </rfmt>
  <rfmt sheetId="1" sqref="E509 E515 E520 E525 E530">
    <dxf>
      <fill>
        <patternFill patternType="none">
          <bgColor auto="1"/>
        </patternFill>
      </fill>
    </dxf>
  </rfmt>
  <rfmt sheetId="1" sqref="E541 E546 E551 E556">
    <dxf>
      <fill>
        <patternFill patternType="none">
          <bgColor auto="1"/>
        </patternFill>
      </fill>
    </dxf>
  </rfmt>
  <rfmt sheetId="1" sqref="E567 E572 E577 E582 E587 E592 E597 E602">
    <dxf>
      <fill>
        <patternFill patternType="none">
          <bgColor auto="1"/>
        </patternFill>
      </fill>
    </dxf>
  </rfmt>
  <rfmt sheetId="1" sqref="E607">
    <dxf>
      <fill>
        <patternFill patternType="none">
          <bgColor auto="1"/>
        </patternFill>
      </fill>
    </dxf>
  </rfmt>
  <rfmt sheetId="1" sqref="E619:E627" start="0" length="2147483647">
    <dxf>
      <font/>
    </dxf>
  </rfmt>
  <rfmt sheetId="1" sqref="E619:E627" start="0" length="2147483647">
    <dxf>
      <font/>
    </dxf>
  </rfmt>
  <rfmt sheetId="1" sqref="E619:E627">
    <dxf>
      <fill>
        <patternFill patternType="none">
          <bgColor auto="1"/>
        </patternFill>
      </fill>
    </dxf>
  </rfmt>
  <rfmt sheetId="1" sqref="E630:E638">
    <dxf>
      <fill>
        <patternFill patternType="none">
          <bgColor auto="1"/>
        </patternFill>
      </fill>
    </dxf>
  </rfmt>
  <rfmt sheetId="1" sqref="E647:E683">
    <dxf>
      <fill>
        <patternFill patternType="none">
          <bgColor auto="1"/>
        </patternFill>
      </fill>
    </dxf>
  </rfmt>
  <rfmt sheetId="1" sqref="E684:E692 E701">
    <dxf>
      <fill>
        <patternFill patternType="none">
          <bgColor auto="1"/>
        </patternFill>
      </fill>
    </dxf>
  </rfmt>
  <rfmt sheetId="1" sqref="E707:E713">
    <dxf>
      <fill>
        <patternFill patternType="none">
          <bgColor auto="1"/>
        </patternFill>
      </fill>
    </dxf>
  </rfmt>
  <rfmt sheetId="1" sqref="E725:E732">
    <dxf>
      <fill>
        <patternFill patternType="none">
          <bgColor auto="1"/>
        </patternFill>
      </fill>
    </dxf>
  </rfmt>
  <rfmt sheetId="1" sqref="E742:E753">
    <dxf>
      <fill>
        <patternFill patternType="none">
          <bgColor auto="1"/>
        </patternFill>
      </fill>
    </dxf>
  </rfmt>
  <rfmt sheetId="1" sqref="E758:E770">
    <dxf>
      <fill>
        <patternFill patternType="none">
          <bgColor auto="1"/>
        </patternFill>
      </fill>
    </dxf>
  </rfmt>
  <rfmt sheetId="1" sqref="E782:E794">
    <dxf>
      <fill>
        <patternFill patternType="none">
          <bgColor auto="1"/>
        </patternFill>
      </fill>
    </dxf>
  </rfmt>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17" sId="1">
    <oc r="F678" t="inlineStr">
      <is>
        <t>Проект контракта на выполнение работ по проектированию и строительству объекта «Пожарное депо в городе Когалыме» находится на подписи в ООО "Лукойл - Западная Сибирь".
Длительность определения подрядной организации готовой выполнить полный комплекс работ в рамках выделенного объема финансирования не позволила на отчетную дату инвестору заключить контракт на выполнение работ, что повлекло неисполнение на сумму предполагаемого к перечислению авансового платежа.</t>
      </is>
    </oc>
    <nc r="F678" t="inlineStr">
      <is>
        <t>Неполное освоение предусмотренных на реализацию мероприятия финансовых средств связано с нарушением сроков определения подрядной организации, готовой выполнить комплекс работ по проектированию и строительству объекта «Пожарное депо в городе Когалыме» в рамках выделенного объема финансирования. Длительность определения подрядной организации не позволила инвестору своевременно заключить контракт на выполнение работ, что повлекло неисполнение на сумму предполагаемого к перечислению авансового платежа.</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18" sId="1">
    <oc r="F678" t="inlineStr">
      <is>
        <t>Неполное освоение предусмотренных на реализацию мероприятия финансовых средств связано с нарушением сроков определения подрядной организации, готовой выполнить комплекс работ по проектированию и строительству объекта «Пожарное депо в городе Когалыме» в рамках выделенного объема финансирования. Длительность определения подрядной организации не позволила инвестору своевременно заключить контракт на выполнение работ, что повлекло неисполнение на сумму предполагаемого к перечислению авансового платежа.</t>
      </is>
    </oc>
    <nc r="F678" t="inlineStr">
      <is>
        <t>Неполное освоение предусмотренных на реализацию мероприятия финансовых средств связано с нарушением сроков определения подрядной организации, готовой выполнить комплекс работ по проектированию и строительству объекта «Пожарное депо в городе Когалыме» в рамках выделенного объема финансирования. Длительность определения подрядной организации не позволила инвестору своевременно заключить контракт на выполнение работ, что повлекло неисполнение на сумму предполагаемого к перечислению авансового платежа (планируется к реализации в 2023 году).</t>
      </is>
    </nc>
  </rcc>
  <rcv guid="{3693EDC1-FD1C-4AF3-912C-19CDCDBFB43C}" action="delete"/>
  <rdn rId="0" localSheetId="1" customView="1" name="Z_3693EDC1_FD1C_4AF3_912C_19CDCDBFB43C_.wvu.PrintArea" hidden="1" oldHidden="1">
    <formula>'Приложение 1'!$A$1:$H$813</formula>
    <oldFormula>'Приложение 1'!$A$1:$H$813</oldFormula>
  </rdn>
  <rdn rId="0" localSheetId="1" customView="1" name="Z_3693EDC1_FD1C_4AF3_912C_19CDCDBFB43C_.wvu.PrintTitles" hidden="1" oldHidden="1">
    <formula>'Приложение 1'!$5:$6</formula>
    <oldFormula>'Приложение 1'!$5:$6</oldFormula>
  </rdn>
  <rdn rId="0" localSheetId="1" customView="1" name="Z_3693EDC1_FD1C_4AF3_912C_19CDCDBFB43C_.wvu.FilterData" hidden="1" oldHidden="1">
    <formula>'Приложение 1'!$A$6:$F$813</formula>
    <oldFormula>'Приложение 1'!$A$6:$F$813</oldFormula>
  </rdn>
  <rcv guid="{3693EDC1-FD1C-4AF3-912C-19CDCDBFB43C}"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2" sId="1">
    <oc r="F230" t="inlineStr">
      <is>
        <t xml:space="preserve">Сложилась экономия на сумму 1 700,00 тыс.руб.
В договоре, заключенном между ПАО «Лукойл», ООО «Логика», Администрацией г. Когалыма, прописан срок выполнения работ до момента завершения работ, то есть работы на сумму 1 700,00 тыс.руб. по следующим договорам переносятся на 2023 год: 
№1105 от 09.11.2020 (ППиМТ под размещение Русского музея) на сумму 600,00 т.р., 
№1112 от 09.11.2020 (кадастровые работы по образованию земельных участков под размещение Русского музея) на сумму 150,00 т.р., 
№1108 от 09.11.2020 (кадастровые работы по образованию земельных участков под размещение Музейного комплекса в районе аэропорта) на сумму 150,00 т.р., 
№1115 от 16.11.2020 (раздел земельного участка с кадастровым номером 86:17:0000000:14, принадлежащего АО «РЖД») на сумму 800,00 т.р.
Данные средства выделены в рамках соглашения ПАО «Лукойл» на корректировку ППиМТ, межевание земельных участков.
</t>
      </is>
    </oc>
    <nc r="F230" t="inlineStr">
      <is>
        <t xml:space="preserve">По состоянию на конец отчетного периода работы не закончены, сложилась экономия на сумму 1 700,00 тыс.руб.
В договоре, заключенном между ПАО «Лукойл», ООО «Логика», Администрацией г. Когалыма, прописан срок выполнения работ до момента завершения работ, то есть работы на сумму 1 700,00 тыс.руб. по следующим договорам переносятся на 2023 год: 
№1105 от 09.11.2020 (ППиМТ под размещение Русского музея) на сумму 600,00 т.р., 
№1112 от 09.11.2020 (кадастровые работы по образованию земельных участков под размещение Русского музея) на сумму 150,00 т.р., 
№1108 от 09.11.2020 (кадастровые работы по образованию земельных участков под размещение Музейного комплекса в районе аэропорта) на сумму 150,00 т.р., 
№1115 от 16.11.2020 (раздел земельного участка с кадастровым номером 86:17:0000000:14, принадлежащего АО «РЖД») на сумму 800,00 т.р.
Данные средства выделены в рамках соглашения ПАО «Лукойл» на корректировку ППиМТ, межевание земельных участков.
</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3" sId="1">
    <oc r="F713" t="inlineStr">
      <is>
        <t xml:space="preserve">3.1.3 «Строительство, реконструкция инженерной инфраструктуры на территории города Когалыма (в том числе ПИР)» исполнено на 30,60%. Неисполнение связано с нарушением сроков выполнения работ проектной организацией, в связи с передачей функций заказчика по контрактам со сроками выполнения работ, превышающими отчетный финансовый год, а также в связи с отсутствием заключенных контрактов, по причине неопределенности инвестора с выбором приоритетных объектов инженерной инфраструктуры, подлежащих строительству и реконструкции.
3.1.4. «Строительство объекта «Блочная котельная по улице Комсомольской» исполнено на 90,51%. Мероприятие направлено на строительство 2 этапа объекта "Блочная котельная по улице Комсомольской", предусматривающее увеличение его мощности до 14 МВт. Не освоены денежные средства в связи с заключением дополнительного Соглашения к концессионному соглашению по строительству 2-го этапа объекта «Блочная котельная по улице Комсомольской» между Комитетом по управлению муниципальным имуществом Администрации города Когалыма и ООО «КонцессКом» от 20.06.2022 со сроком реализации данного этапа до 24.01.2024.
</t>
      </is>
    </oc>
    <nc r="F713" t="inlineStr">
      <is>
        <t xml:space="preserve">3.1.3 «Строительство, реконструкция инженерной инфраструктуры на территории города Когалыма (в том числе ПИР)» исполнено на 30,60%. Неисполнение связано с нарушением сроков выполнения работ проектной организацией, в связи с передачей функций заказчика по контрактам со сроками выполнения работ, превышающими отчетный финансовый год, а также в связи с отсутствием заключенных контрактов, по причине неопределенности инвестора с выбором приоритетных объектов инженерной инфраструктуры, подлежащих строительству и реконструкции. Планируется к реализации в 2023 году.
3.1.4. «Строительство объекта «Блочная котельная по улице Комсомольской» исполнено на 90,51%. Мероприятие направлено на строительство 2 этапа объекта "Блочная котельная по улице Комсомольской", предусматривающее увеличение его мощности до 14 МВт. Не освоены денежные средства в связи с заключением дополнительного Соглашения к концессионному соглашению по строительству 2-го этапа объекта «Блочная котельная по улице Комсомольской» между Комитетом по управлению муниципальным имуществом Администрации города Когалыма и ООО «КонцессКом» от 20.06.2022 со сроком реализации данного этапа до 24.01.2024.
</t>
      </is>
    </nc>
  </rcc>
  <rcc rId="2124" sId="1">
    <oc r="F230" t="inlineStr">
      <is>
        <t xml:space="preserve">По состоянию на конец отчетного периода работы не закончены, сложилась экономия на сумму 1 700,00 тыс.руб.
В договоре, заключенном между ПАО «Лукойл», ООО «Логика», Администрацией г. Когалыма, прописан срок выполнения работ до момента завершения работ, то есть работы на сумму 1 700,00 тыс.руб. по следующим договорам переносятся на 2023 год: 
№1105 от 09.11.2020 (ППиМТ под размещение Русского музея) на сумму 600,00 т.р., 
№1112 от 09.11.2020 (кадастровые работы по образованию земельных участков под размещение Русского музея) на сумму 150,00 т.р., 
№1108 от 09.11.2020 (кадастровые работы по образованию земельных участков под размещение Музейного комплекса в районе аэропорта) на сумму 150,00 т.р., 
№1115 от 16.11.2020 (раздел земельного участка с кадастровым номером 86:17:0000000:14, принадлежащего АО «РЖД») на сумму 800,00 т.р.
Данные средства выделены в рамках соглашения ПАО «Лукойл» на корректировку ППиМТ, межевание земельных участков.
</t>
      </is>
    </oc>
    <nc r="F230" t="inlineStr">
      <is>
        <t xml:space="preserve">По состоянию на конец отчетного периода работы не закончены.
В договоре, заключенном между ПАО «Лукойл», ООО «Логика», Администрацией г. Когалыма, прописан срок выполнения работ до момента завершения работ, то есть работы на сумму 1 700,00 тыс.руб. по следующим договорам переносятся на 2023 год: 
№1105 от 09.11.2020 (ППиМТ под размещение Русского музея) на сумму 600,00 т.р., 
№1112 от 09.11.2020 (кадастровые работы по образованию земельных участков под размещение Русского музея) на сумму 150,00 т.р., 
№1108 от 09.11.2020 (кадастровые работы по образованию земельных участков под размещение Музейного комплекса в районе аэропорта) на сумму 150,00 т.р., 
№1115 от 16.11.2020 (раздел земельного участка с кадастровым номером 86:17:0000000:14, принадлежащего АО «РЖД») на сумму 800,00 т.р.
Данные средства выделены в рамках соглашения ПАО «Лукойл» на корректировку ППиМТ, межевание земельных участков.
</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5" sId="1">
    <oc r="F635" t="inlineStr">
      <is>
        <t xml:space="preserve">Мероприятие считается не выполненным, что связано с длительностью процедуры проведения конкурса, обусловленной технологическими требованиями объекта по обеспечению необходимыми мощностями для поставки коммунальных ресурсов (технологическое присоединение) к сетям теплоснабжения, а также отсутствие заявок на право заключения контракта на выполнение работ по проектированию и обустройству приюта для животных на территории города Когалыма, в связи с чем, электронный аукцион признан не состоявшимся. </t>
      </is>
    </oc>
    <nc r="F635" t="inlineStr">
      <is>
        <t xml:space="preserve">Мероприятие считается не выполненным, что связано с длительностью процедуры проведения конкурса, обусловленной технологическими требованиями объекта по обеспечению необходимыми мощностями для поставки коммунальных ресурсов (технологическое присоединение) к сетям теплоснабжения, а также отсутствием заявок на право заключения контракта на выполнение работ по проектированию и обустройству приюта для животных на территории города Когалыма, в связи с чем, электронный аукцион признан не состоявшимся. </t>
      </is>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14419B5A-5427-4E27-ADF9-BFD508C420A1}" name="Загорская Елена Георгиевна" id="-1189785699" dateTime="2023-04-19T15:05:16"/>
</user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823"/>
  <sheetViews>
    <sheetView tabSelected="1" view="pageBreakPreview" zoomScale="70" zoomScaleNormal="70" zoomScaleSheetLayoutView="70" workbookViewId="0">
      <pane ySplit="6" topLeftCell="A732" activePane="bottomLeft" state="frozen"/>
      <selection pane="bottomLeft" activeCell="F736" sqref="F736"/>
    </sheetView>
  </sheetViews>
  <sheetFormatPr defaultRowHeight="21" x14ac:dyDescent="0.3"/>
  <cols>
    <col min="1" max="1" width="6.7109375" style="100" customWidth="1"/>
    <col min="2" max="2" width="47.85546875" style="2" customWidth="1"/>
    <col min="3" max="3" width="18" style="58" customWidth="1"/>
    <col min="4" max="4" width="17.5703125" style="58" customWidth="1"/>
    <col min="5" max="5" width="14.28515625" style="58" customWidth="1"/>
    <col min="6" max="6" width="65.42578125" style="72" customWidth="1"/>
    <col min="7" max="7" width="13.140625" style="59" customWidth="1"/>
    <col min="8" max="8" width="14.42578125" style="2" customWidth="1"/>
    <col min="9" max="9" width="15.85546875" style="2" customWidth="1"/>
    <col min="10" max="12" width="9.140625" style="2" customWidth="1"/>
    <col min="13" max="13" width="5" style="2" customWidth="1"/>
    <col min="14" max="16384" width="9.140625" style="2"/>
  </cols>
  <sheetData>
    <row r="1" spans="1:10" x14ac:dyDescent="0.3">
      <c r="B1" s="56"/>
      <c r="C1" s="73"/>
      <c r="D1" s="73"/>
      <c r="E1" s="94"/>
      <c r="F1" s="1" t="s">
        <v>16</v>
      </c>
    </row>
    <row r="2" spans="1:10" s="56" customFormat="1" x14ac:dyDescent="0.3">
      <c r="A2" s="100"/>
      <c r="C2" s="73"/>
      <c r="D2" s="73"/>
      <c r="E2" s="73"/>
      <c r="F2" s="27"/>
      <c r="G2" s="104"/>
    </row>
    <row r="3" spans="1:10" s="56" customFormat="1" ht="24" customHeight="1" x14ac:dyDescent="0.3">
      <c r="A3" s="100"/>
      <c r="B3" s="254" t="s">
        <v>148</v>
      </c>
      <c r="C3" s="254"/>
      <c r="D3" s="254"/>
      <c r="E3" s="254"/>
      <c r="F3" s="254"/>
      <c r="G3" s="13"/>
      <c r="H3" s="13"/>
      <c r="I3" s="2"/>
      <c r="J3" s="2"/>
    </row>
    <row r="4" spans="1:10" s="56" customFormat="1" x14ac:dyDescent="0.3">
      <c r="A4" s="100"/>
      <c r="B4" s="152"/>
      <c r="C4" s="153"/>
      <c r="D4" s="154"/>
      <c r="E4" s="154"/>
      <c r="F4" s="155" t="s">
        <v>0</v>
      </c>
      <c r="G4" s="13"/>
      <c r="H4" s="13"/>
      <c r="I4" s="2"/>
      <c r="J4" s="2"/>
    </row>
    <row r="5" spans="1:10" s="56" customFormat="1" ht="53.25" customHeight="1" x14ac:dyDescent="0.3">
      <c r="A5" s="100"/>
      <c r="B5" s="147" t="s">
        <v>1</v>
      </c>
      <c r="C5" s="148" t="s">
        <v>149</v>
      </c>
      <c r="D5" s="149" t="s">
        <v>150</v>
      </c>
      <c r="E5" s="149" t="s">
        <v>2</v>
      </c>
      <c r="F5" s="149" t="s">
        <v>3</v>
      </c>
      <c r="G5" s="13"/>
      <c r="H5" s="13"/>
      <c r="I5" s="2"/>
      <c r="J5" s="2"/>
    </row>
    <row r="6" spans="1:10" s="91" customFormat="1" ht="15" customHeight="1" x14ac:dyDescent="0.3">
      <c r="A6" s="231"/>
      <c r="B6" s="150">
        <v>1</v>
      </c>
      <c r="C6" s="151">
        <v>2</v>
      </c>
      <c r="D6" s="151">
        <v>3</v>
      </c>
      <c r="E6" s="151">
        <v>4</v>
      </c>
      <c r="F6" s="151">
        <v>5</v>
      </c>
      <c r="G6" s="60"/>
      <c r="H6" s="60"/>
      <c r="I6" s="61"/>
      <c r="J6" s="61"/>
    </row>
    <row r="7" spans="1:10" s="61" customFormat="1" ht="18.75" customHeight="1" x14ac:dyDescent="0.3">
      <c r="A7" s="231"/>
      <c r="B7" s="255" t="s">
        <v>81</v>
      </c>
      <c r="C7" s="256"/>
      <c r="D7" s="256"/>
      <c r="E7" s="256"/>
      <c r="F7" s="257"/>
      <c r="G7" s="60"/>
      <c r="H7" s="60"/>
    </row>
    <row r="8" spans="1:10" s="6" customFormat="1" ht="23.25" customHeight="1" x14ac:dyDescent="0.25">
      <c r="A8" s="230"/>
      <c r="B8" s="248" t="s">
        <v>95</v>
      </c>
      <c r="C8" s="248"/>
      <c r="D8" s="248"/>
      <c r="E8" s="248"/>
      <c r="F8" s="248"/>
      <c r="G8" s="15"/>
      <c r="H8" s="15"/>
    </row>
    <row r="9" spans="1:10" s="41" customFormat="1" ht="49.5" x14ac:dyDescent="0.25">
      <c r="A9" s="230"/>
      <c r="B9" s="156" t="s">
        <v>78</v>
      </c>
      <c r="C9" s="108">
        <f>C10</f>
        <v>128.1</v>
      </c>
      <c r="D9" s="108">
        <f>D10</f>
        <v>128.1</v>
      </c>
      <c r="E9" s="111">
        <f>IFERROR(D9/C9*100,0)</f>
        <v>100</v>
      </c>
      <c r="F9" s="158"/>
      <c r="G9" s="40"/>
      <c r="H9" s="40"/>
    </row>
    <row r="10" spans="1:10" s="41" customFormat="1" ht="141.75" customHeight="1" x14ac:dyDescent="0.25">
      <c r="A10" s="230">
        <v>1</v>
      </c>
      <c r="B10" s="156" t="s">
        <v>79</v>
      </c>
      <c r="C10" s="108">
        <f>SUM(C11:C14)</f>
        <v>128.1</v>
      </c>
      <c r="D10" s="108">
        <f>SUM(D11:D14)</f>
        <v>128.1</v>
      </c>
      <c r="E10" s="108">
        <f>IFERROR(D10/C10*100,0)</f>
        <v>100</v>
      </c>
      <c r="F10" s="158" t="s">
        <v>134</v>
      </c>
      <c r="G10" s="77"/>
      <c r="H10" s="40"/>
    </row>
    <row r="11" spans="1:10" x14ac:dyDescent="0.25">
      <c r="A11" s="230"/>
      <c r="B11" s="110" t="s">
        <v>11</v>
      </c>
      <c r="C11" s="111">
        <v>0</v>
      </c>
      <c r="D11" s="111">
        <v>0</v>
      </c>
      <c r="E11" s="111">
        <f>IFERROR(D11/C11*100,0)</f>
        <v>0</v>
      </c>
      <c r="F11" s="68"/>
      <c r="G11" s="2"/>
    </row>
    <row r="12" spans="1:10" x14ac:dyDescent="0.25">
      <c r="A12" s="230"/>
      <c r="B12" s="110" t="s">
        <v>4</v>
      </c>
      <c r="C12" s="111">
        <v>128.1</v>
      </c>
      <c r="D12" s="111">
        <v>128.1</v>
      </c>
      <c r="E12" s="111">
        <f t="shared" ref="E12:E14" si="0">IFERROR(D12/C12*100,0)</f>
        <v>100</v>
      </c>
      <c r="F12" s="68"/>
      <c r="G12" s="2"/>
    </row>
    <row r="13" spans="1:10" x14ac:dyDescent="0.25">
      <c r="A13" s="230"/>
      <c r="B13" s="119" t="s">
        <v>5</v>
      </c>
      <c r="C13" s="111">
        <v>0</v>
      </c>
      <c r="D13" s="111">
        <v>0</v>
      </c>
      <c r="E13" s="111">
        <f t="shared" si="0"/>
        <v>0</v>
      </c>
      <c r="F13" s="22"/>
      <c r="G13" s="2"/>
    </row>
    <row r="14" spans="1:10" x14ac:dyDescent="0.25">
      <c r="A14" s="230"/>
      <c r="B14" s="119" t="s">
        <v>12</v>
      </c>
      <c r="C14" s="111">
        <v>0</v>
      </c>
      <c r="D14" s="111">
        <v>0</v>
      </c>
      <c r="E14" s="111">
        <f t="shared" si="0"/>
        <v>0</v>
      </c>
      <c r="F14" s="22"/>
      <c r="G14" s="2"/>
    </row>
    <row r="15" spans="1:10" s="8" customFormat="1" x14ac:dyDescent="0.3">
      <c r="A15" s="230"/>
      <c r="B15" s="157" t="s">
        <v>9</v>
      </c>
      <c r="C15" s="116">
        <f>SUM(C16:C19)</f>
        <v>128.1</v>
      </c>
      <c r="D15" s="116">
        <f>SUM(D16:D19)</f>
        <v>128.1</v>
      </c>
      <c r="E15" s="116">
        <f>IFERROR(D15/C15*100,0)</f>
        <v>100</v>
      </c>
      <c r="F15" s="26"/>
      <c r="G15" s="16"/>
      <c r="H15" s="16"/>
    </row>
    <row r="16" spans="1:10" x14ac:dyDescent="0.25">
      <c r="A16" s="230"/>
      <c r="B16" s="110" t="s">
        <v>11</v>
      </c>
      <c r="C16" s="111">
        <f>C11</f>
        <v>0</v>
      </c>
      <c r="D16" s="111">
        <f>D11</f>
        <v>0</v>
      </c>
      <c r="E16" s="111">
        <f>IFERROR(D16/C16*100,0)</f>
        <v>0</v>
      </c>
      <c r="F16" s="68"/>
      <c r="G16" s="2"/>
    </row>
    <row r="17" spans="1:9" x14ac:dyDescent="0.25">
      <c r="A17" s="230"/>
      <c r="B17" s="110" t="s">
        <v>4</v>
      </c>
      <c r="C17" s="111">
        <f t="shared" ref="C17:D19" si="1">C12</f>
        <v>128.1</v>
      </c>
      <c r="D17" s="111">
        <f t="shared" si="1"/>
        <v>128.1</v>
      </c>
      <c r="E17" s="111">
        <f t="shared" ref="E17:E19" si="2">IFERROR(D17/C17*100,0)</f>
        <v>100</v>
      </c>
      <c r="F17" s="68"/>
      <c r="G17" s="2"/>
    </row>
    <row r="18" spans="1:9" x14ac:dyDescent="0.25">
      <c r="A18" s="230"/>
      <c r="B18" s="119" t="s">
        <v>5</v>
      </c>
      <c r="C18" s="111">
        <f t="shared" si="1"/>
        <v>0</v>
      </c>
      <c r="D18" s="111">
        <f t="shared" si="1"/>
        <v>0</v>
      </c>
      <c r="E18" s="111">
        <f t="shared" si="2"/>
        <v>0</v>
      </c>
      <c r="F18" s="22"/>
      <c r="G18" s="2"/>
    </row>
    <row r="19" spans="1:9" x14ac:dyDescent="0.25">
      <c r="A19" s="230"/>
      <c r="B19" s="119" t="s">
        <v>12</v>
      </c>
      <c r="C19" s="111">
        <f t="shared" si="1"/>
        <v>0</v>
      </c>
      <c r="D19" s="111">
        <f t="shared" si="1"/>
        <v>0</v>
      </c>
      <c r="E19" s="111">
        <f t="shared" si="2"/>
        <v>0</v>
      </c>
      <c r="F19" s="22"/>
      <c r="G19" s="2"/>
    </row>
    <row r="20" spans="1:9" s="12" customFormat="1" ht="27.75" customHeight="1" x14ac:dyDescent="0.3">
      <c r="A20" s="232"/>
      <c r="B20" s="248" t="s">
        <v>93</v>
      </c>
      <c r="C20" s="248"/>
      <c r="D20" s="248"/>
      <c r="E20" s="248"/>
      <c r="F20" s="248"/>
      <c r="G20" s="20"/>
      <c r="H20" s="20"/>
      <c r="I20" s="85"/>
    </row>
    <row r="21" spans="1:9" s="8" customFormat="1" ht="99" x14ac:dyDescent="0.3">
      <c r="A21" s="230"/>
      <c r="B21" s="121" t="s">
        <v>99</v>
      </c>
      <c r="C21" s="108">
        <f>C22+C27</f>
        <v>46445.33</v>
      </c>
      <c r="D21" s="108">
        <f>D22+D27</f>
        <v>45150.25</v>
      </c>
      <c r="E21" s="109">
        <f>IFERROR(D21/C21*100,0)</f>
        <v>97.211603405552282</v>
      </c>
      <c r="F21" s="132"/>
      <c r="G21" s="185"/>
      <c r="H21" s="16"/>
    </row>
    <row r="22" spans="1:9" s="29" customFormat="1" ht="63.75" customHeight="1" x14ac:dyDescent="0.3">
      <c r="A22" s="230">
        <v>2</v>
      </c>
      <c r="B22" s="122" t="s">
        <v>165</v>
      </c>
      <c r="C22" s="108">
        <f>SUM(C23:C26)</f>
        <v>1770</v>
      </c>
      <c r="D22" s="108">
        <f>SUM(D23:D26)</f>
        <v>1770</v>
      </c>
      <c r="E22" s="108">
        <f>IFERROR(D22/C22*100,0)</f>
        <v>100</v>
      </c>
      <c r="F22" s="119" t="s">
        <v>276</v>
      </c>
      <c r="G22" s="180"/>
      <c r="H22" s="28"/>
    </row>
    <row r="23" spans="1:9" x14ac:dyDescent="0.25">
      <c r="A23" s="230"/>
      <c r="B23" s="110" t="s">
        <v>11</v>
      </c>
      <c r="C23" s="111">
        <v>0</v>
      </c>
      <c r="D23" s="111">
        <v>0</v>
      </c>
      <c r="E23" s="111">
        <f>IFERROR(D23/C23*100,0)</f>
        <v>0</v>
      </c>
      <c r="F23" s="127"/>
      <c r="G23" s="12"/>
    </row>
    <row r="24" spans="1:9" x14ac:dyDescent="0.25">
      <c r="A24" s="230"/>
      <c r="B24" s="110" t="s">
        <v>4</v>
      </c>
      <c r="C24" s="111">
        <v>0</v>
      </c>
      <c r="D24" s="111">
        <v>0</v>
      </c>
      <c r="E24" s="111">
        <f t="shared" ref="E24:E26" si="3">IFERROR(D24/C24*100,0)</f>
        <v>0</v>
      </c>
      <c r="F24" s="127"/>
      <c r="G24" s="12"/>
    </row>
    <row r="25" spans="1:9" x14ac:dyDescent="0.25">
      <c r="A25" s="230"/>
      <c r="B25" s="119" t="s">
        <v>5</v>
      </c>
      <c r="C25" s="105">
        <v>1770</v>
      </c>
      <c r="D25" s="105">
        <v>1770</v>
      </c>
      <c r="E25" s="111">
        <f t="shared" si="3"/>
        <v>100</v>
      </c>
      <c r="F25" s="119"/>
      <c r="G25" s="12"/>
    </row>
    <row r="26" spans="1:9" x14ac:dyDescent="0.25">
      <c r="A26" s="230"/>
      <c r="B26" s="119" t="s">
        <v>12</v>
      </c>
      <c r="C26" s="111">
        <v>0</v>
      </c>
      <c r="D26" s="111">
        <v>0</v>
      </c>
      <c r="E26" s="111">
        <f t="shared" si="3"/>
        <v>0</v>
      </c>
      <c r="F26" s="119"/>
      <c r="G26" s="12"/>
    </row>
    <row r="27" spans="1:9" s="29" customFormat="1" ht="66.75" customHeight="1" x14ac:dyDescent="0.3">
      <c r="A27" s="230">
        <v>3</v>
      </c>
      <c r="B27" s="122" t="s">
        <v>58</v>
      </c>
      <c r="C27" s="108">
        <f>SUM(C28:C31)</f>
        <v>44675.33</v>
      </c>
      <c r="D27" s="108">
        <f>SUM(D28:D31)</f>
        <v>43380.25</v>
      </c>
      <c r="E27" s="108">
        <f>IFERROR(D27/C27*100,0)</f>
        <v>97.101129415272354</v>
      </c>
      <c r="F27" s="119" t="s">
        <v>275</v>
      </c>
      <c r="G27" s="30"/>
      <c r="H27" s="28"/>
    </row>
    <row r="28" spans="1:9" x14ac:dyDescent="0.25">
      <c r="A28" s="230"/>
      <c r="B28" s="110" t="s">
        <v>11</v>
      </c>
      <c r="C28" s="111">
        <v>0</v>
      </c>
      <c r="D28" s="111">
        <v>0</v>
      </c>
      <c r="E28" s="111">
        <f>IFERROR(D28/C28*100,0)</f>
        <v>0</v>
      </c>
      <c r="F28" s="68"/>
      <c r="G28" s="12"/>
    </row>
    <row r="29" spans="1:9" x14ac:dyDescent="0.25">
      <c r="A29" s="230"/>
      <c r="B29" s="110" t="s">
        <v>4</v>
      </c>
      <c r="C29" s="111">
        <v>0</v>
      </c>
      <c r="D29" s="111">
        <v>0</v>
      </c>
      <c r="E29" s="111">
        <f t="shared" ref="E29:E32" si="4">IFERROR(D29/C29*100,0)</f>
        <v>0</v>
      </c>
      <c r="F29" s="68"/>
      <c r="G29" s="12"/>
    </row>
    <row r="30" spans="1:9" x14ac:dyDescent="0.25">
      <c r="A30" s="230"/>
      <c r="B30" s="119" t="s">
        <v>5</v>
      </c>
      <c r="C30" s="105">
        <v>44675.33</v>
      </c>
      <c r="D30" s="105">
        <v>43380.25</v>
      </c>
      <c r="E30" s="111">
        <f t="shared" si="4"/>
        <v>97.101129415272354</v>
      </c>
      <c r="F30" s="22"/>
      <c r="G30" s="12"/>
    </row>
    <row r="31" spans="1:9" x14ac:dyDescent="0.25">
      <c r="A31" s="230"/>
      <c r="B31" s="119" t="s">
        <v>12</v>
      </c>
      <c r="C31" s="111">
        <v>0</v>
      </c>
      <c r="D31" s="111">
        <v>0</v>
      </c>
      <c r="E31" s="111">
        <f t="shared" si="4"/>
        <v>0</v>
      </c>
      <c r="F31" s="22"/>
      <c r="G31" s="12"/>
    </row>
    <row r="32" spans="1:9" s="8" customFormat="1" ht="396" x14ac:dyDescent="0.3">
      <c r="A32" s="230"/>
      <c r="B32" s="107" t="s">
        <v>100</v>
      </c>
      <c r="C32" s="108">
        <f>C33+C38</f>
        <v>8677.5</v>
      </c>
      <c r="D32" s="108">
        <f>D33+D38</f>
        <v>8677.4600000000009</v>
      </c>
      <c r="E32" s="109">
        <f t="shared" si="4"/>
        <v>99.999539037741286</v>
      </c>
      <c r="F32" s="114" t="s">
        <v>290</v>
      </c>
      <c r="G32" s="180">
        <f>D32/D43*100</f>
        <v>16.120804693344752</v>
      </c>
      <c r="H32" s="16"/>
    </row>
    <row r="33" spans="1:10" s="29" customFormat="1" ht="49.5" x14ac:dyDescent="0.3">
      <c r="A33" s="230">
        <v>4</v>
      </c>
      <c r="B33" s="122" t="s">
        <v>166</v>
      </c>
      <c r="C33" s="108">
        <f>SUM(C34:C37)</f>
        <v>330.8</v>
      </c>
      <c r="D33" s="108">
        <f>SUM(D34:D37)</f>
        <v>330.78</v>
      </c>
      <c r="E33" s="108">
        <f>IFERROR(D33/C33*100,0)</f>
        <v>99.993954050785959</v>
      </c>
      <c r="F33" s="110"/>
      <c r="G33" s="180"/>
      <c r="H33" s="28"/>
    </row>
    <row r="34" spans="1:10" x14ac:dyDescent="0.25">
      <c r="A34" s="230"/>
      <c r="B34" s="110" t="s">
        <v>11</v>
      </c>
      <c r="C34" s="111">
        <v>0</v>
      </c>
      <c r="D34" s="111">
        <v>0</v>
      </c>
      <c r="E34" s="111">
        <f>IFERROR(D34/C34*100,0)</f>
        <v>0</v>
      </c>
      <c r="F34" s="68"/>
      <c r="G34" s="181"/>
    </row>
    <row r="35" spans="1:10" x14ac:dyDescent="0.25">
      <c r="A35" s="230"/>
      <c r="B35" s="110" t="s">
        <v>4</v>
      </c>
      <c r="C35" s="105">
        <v>297.7</v>
      </c>
      <c r="D35" s="105">
        <v>297.7</v>
      </c>
      <c r="E35" s="111">
        <f t="shared" ref="E35:E37" si="5">IFERROR(D35/C35*100,0)</f>
        <v>100</v>
      </c>
      <c r="F35" s="68"/>
      <c r="G35" s="12"/>
    </row>
    <row r="36" spans="1:10" x14ac:dyDescent="0.25">
      <c r="A36" s="230"/>
      <c r="B36" s="119" t="s">
        <v>5</v>
      </c>
      <c r="C36" s="105">
        <v>33.1</v>
      </c>
      <c r="D36" s="105">
        <v>33.08</v>
      </c>
      <c r="E36" s="111">
        <f t="shared" si="5"/>
        <v>99.939577039274923</v>
      </c>
      <c r="F36" s="22"/>
      <c r="G36" s="12"/>
    </row>
    <row r="37" spans="1:10" x14ac:dyDescent="0.25">
      <c r="A37" s="230"/>
      <c r="B37" s="119" t="s">
        <v>12</v>
      </c>
      <c r="C37" s="111">
        <v>0</v>
      </c>
      <c r="D37" s="111">
        <v>0</v>
      </c>
      <c r="E37" s="111">
        <f t="shared" si="5"/>
        <v>0</v>
      </c>
      <c r="F37" s="22"/>
      <c r="G37" s="12"/>
    </row>
    <row r="38" spans="1:10" s="29" customFormat="1" ht="49.5" x14ac:dyDescent="0.3">
      <c r="A38" s="230">
        <v>5</v>
      </c>
      <c r="B38" s="122" t="s">
        <v>167</v>
      </c>
      <c r="C38" s="108">
        <f>SUM(C39:C42)</f>
        <v>8346.7000000000007</v>
      </c>
      <c r="D38" s="108">
        <f>SUM(D39:D42)</f>
        <v>8346.68</v>
      </c>
      <c r="E38" s="108">
        <f>IFERROR(D38/C38*100,0)</f>
        <v>99.999760384343503</v>
      </c>
      <c r="F38" s="110"/>
      <c r="G38" s="186"/>
      <c r="H38" s="28"/>
    </row>
    <row r="39" spans="1:10" x14ac:dyDescent="0.25">
      <c r="A39" s="230"/>
      <c r="B39" s="110" t="s">
        <v>11</v>
      </c>
      <c r="C39" s="111">
        <v>0</v>
      </c>
      <c r="D39" s="111">
        <v>0</v>
      </c>
      <c r="E39" s="111">
        <f>IFERROR(D39/C39*100,0)</f>
        <v>0</v>
      </c>
      <c r="F39" s="127"/>
      <c r="G39" s="12"/>
    </row>
    <row r="40" spans="1:10" x14ac:dyDescent="0.25">
      <c r="A40" s="230"/>
      <c r="B40" s="110" t="s">
        <v>4</v>
      </c>
      <c r="C40" s="105">
        <v>3331.3</v>
      </c>
      <c r="D40" s="105">
        <v>3331.3</v>
      </c>
      <c r="E40" s="111">
        <f t="shared" ref="E40:E47" si="6">IFERROR(D40/C40*100,0)</f>
        <v>100</v>
      </c>
      <c r="F40" s="127"/>
      <c r="G40" s="12"/>
    </row>
    <row r="41" spans="1:10" x14ac:dyDescent="0.25">
      <c r="A41" s="230"/>
      <c r="B41" s="119" t="s">
        <v>5</v>
      </c>
      <c r="C41" s="105">
        <v>5015.3999999999996</v>
      </c>
      <c r="D41" s="105">
        <v>5015.38</v>
      </c>
      <c r="E41" s="111">
        <f t="shared" si="6"/>
        <v>99.999601228217102</v>
      </c>
      <c r="F41" s="119"/>
      <c r="G41" s="12"/>
    </row>
    <row r="42" spans="1:10" x14ac:dyDescent="0.25">
      <c r="A42" s="230"/>
      <c r="B42" s="119" t="s">
        <v>12</v>
      </c>
      <c r="C42" s="111">
        <v>0</v>
      </c>
      <c r="D42" s="111">
        <v>0</v>
      </c>
      <c r="E42" s="111">
        <f t="shared" si="6"/>
        <v>0</v>
      </c>
      <c r="F42" s="119"/>
      <c r="G42" s="12"/>
    </row>
    <row r="43" spans="1:10" s="6" customFormat="1" x14ac:dyDescent="0.3">
      <c r="A43" s="230"/>
      <c r="B43" s="129" t="s">
        <v>6</v>
      </c>
      <c r="C43" s="116">
        <f>SUM(C44:C47)</f>
        <v>55122.83</v>
      </c>
      <c r="D43" s="116">
        <f>SUM(D44:D47)</f>
        <v>53827.71</v>
      </c>
      <c r="E43" s="116">
        <f t="shared" ref="E43:E44" si="7">IFERROR(D43/C43*100,0)</f>
        <v>97.650483474814337</v>
      </c>
      <c r="F43" s="130"/>
      <c r="G43" s="185"/>
      <c r="H43" s="15"/>
    </row>
    <row r="44" spans="1:10" s="8" customFormat="1" ht="26.25" customHeight="1" x14ac:dyDescent="0.3">
      <c r="A44" s="230"/>
      <c r="B44" s="110" t="s">
        <v>11</v>
      </c>
      <c r="C44" s="105">
        <f>C23+C28+C34+C39</f>
        <v>0</v>
      </c>
      <c r="D44" s="105">
        <f>D23+D28+D34+D39</f>
        <v>0</v>
      </c>
      <c r="E44" s="111">
        <f t="shared" si="7"/>
        <v>0</v>
      </c>
      <c r="F44" s="127"/>
      <c r="G44" s="185"/>
      <c r="H44" s="16"/>
    </row>
    <row r="45" spans="1:10" s="6" customFormat="1" x14ac:dyDescent="0.3">
      <c r="A45" s="230"/>
      <c r="B45" s="119" t="s">
        <v>4</v>
      </c>
      <c r="C45" s="105">
        <f t="shared" ref="C45:D47" si="8">C24+C29+C35+C40</f>
        <v>3629</v>
      </c>
      <c r="D45" s="105">
        <f t="shared" si="8"/>
        <v>3629</v>
      </c>
      <c r="E45" s="111">
        <f t="shared" si="6"/>
        <v>100</v>
      </c>
      <c r="F45" s="119"/>
      <c r="G45" s="185"/>
      <c r="H45" s="15"/>
    </row>
    <row r="46" spans="1:10" s="8" customFormat="1" x14ac:dyDescent="0.3">
      <c r="A46" s="230"/>
      <c r="B46" s="138" t="s">
        <v>5</v>
      </c>
      <c r="C46" s="105">
        <f t="shared" si="8"/>
        <v>51493.83</v>
      </c>
      <c r="D46" s="105">
        <f t="shared" si="8"/>
        <v>50198.71</v>
      </c>
      <c r="E46" s="111">
        <f t="shared" si="6"/>
        <v>97.484902560170795</v>
      </c>
      <c r="F46" s="119"/>
      <c r="G46" s="180">
        <f>(D44+D45+D47)/(C47+C45+C44)*100</f>
        <v>100</v>
      </c>
      <c r="H46" s="16"/>
    </row>
    <row r="47" spans="1:10" x14ac:dyDescent="0.25">
      <c r="A47" s="230"/>
      <c r="B47" s="119" t="s">
        <v>12</v>
      </c>
      <c r="C47" s="105">
        <f t="shared" si="8"/>
        <v>0</v>
      </c>
      <c r="D47" s="105">
        <f t="shared" si="8"/>
        <v>0</v>
      </c>
      <c r="E47" s="111">
        <f t="shared" si="6"/>
        <v>0</v>
      </c>
      <c r="F47" s="119"/>
      <c r="G47" s="181">
        <f>(C44+C45+C47)/C43*100</f>
        <v>6.5834791138263409</v>
      </c>
    </row>
    <row r="48" spans="1:10" s="3" customFormat="1" ht="22.5" customHeight="1" x14ac:dyDescent="0.25">
      <c r="A48" s="100"/>
      <c r="B48" s="243" t="s">
        <v>305</v>
      </c>
      <c r="C48" s="243"/>
      <c r="D48" s="243"/>
      <c r="E48" s="243"/>
      <c r="F48" s="243"/>
      <c r="G48" s="23"/>
      <c r="H48" s="14"/>
      <c r="J48" s="6"/>
    </row>
    <row r="49" spans="1:13" s="6" customFormat="1" ht="33" x14ac:dyDescent="0.25">
      <c r="A49" s="230"/>
      <c r="B49" s="121" t="s">
        <v>187</v>
      </c>
      <c r="C49" s="125">
        <f>C50+C55+C60+C65+C70</f>
        <v>2454596.8598000007</v>
      </c>
      <c r="D49" s="125">
        <f>D50+D55+D60+D65+D70</f>
        <v>2429253.5355000002</v>
      </c>
      <c r="E49" s="109">
        <f t="shared" ref="E49" si="9">IFERROR(D49/C49*100,0)</f>
        <v>98.967515818379013</v>
      </c>
      <c r="F49" s="68"/>
      <c r="G49" s="184"/>
      <c r="H49" s="15"/>
    </row>
    <row r="50" spans="1:13" s="41" customFormat="1" ht="115.5" x14ac:dyDescent="0.25">
      <c r="A50" s="230">
        <v>6</v>
      </c>
      <c r="B50" s="187" t="s">
        <v>188</v>
      </c>
      <c r="C50" s="108">
        <f>SUM(C51:C54)</f>
        <v>58917.3</v>
      </c>
      <c r="D50" s="108">
        <f>SUM(D51:D54)</f>
        <v>58906.654699999999</v>
      </c>
      <c r="E50" s="108">
        <f>IFERROR(D50/C50*100,0)</f>
        <v>99.981931792529522</v>
      </c>
      <c r="F50" s="119" t="s">
        <v>291</v>
      </c>
      <c r="G50" s="42"/>
      <c r="H50" s="40"/>
      <c r="M50" s="86"/>
    </row>
    <row r="51" spans="1:13" s="6" customFormat="1" x14ac:dyDescent="0.25">
      <c r="A51" s="230"/>
      <c r="B51" s="119" t="s">
        <v>8</v>
      </c>
      <c r="C51" s="111">
        <v>0</v>
      </c>
      <c r="D51" s="111">
        <v>0</v>
      </c>
      <c r="E51" s="111">
        <f>IFERROR(D51/C51*100,0)</f>
        <v>0</v>
      </c>
      <c r="F51" s="57"/>
      <c r="G51" s="15"/>
      <c r="H51" s="15"/>
    </row>
    <row r="52" spans="1:13" s="6" customFormat="1" x14ac:dyDescent="0.25">
      <c r="A52" s="100"/>
      <c r="B52" s="119" t="s">
        <v>4</v>
      </c>
      <c r="C52" s="111"/>
      <c r="D52" s="111"/>
      <c r="E52" s="111">
        <f t="shared" ref="E52:E54" si="10">IFERROR(D52/C52*100,0)</f>
        <v>0</v>
      </c>
      <c r="F52" s="22"/>
      <c r="G52" s="15"/>
      <c r="H52" s="15"/>
    </row>
    <row r="53" spans="1:13" s="41" customFormat="1" x14ac:dyDescent="0.25">
      <c r="A53" s="230"/>
      <c r="B53" s="112" t="s">
        <v>5</v>
      </c>
      <c r="C53" s="105">
        <v>58917.3</v>
      </c>
      <c r="D53" s="105">
        <v>58906.654699999999</v>
      </c>
      <c r="E53" s="111">
        <f>IFERROR(D53/C53*100,0)</f>
        <v>99.981931792529522</v>
      </c>
      <c r="F53" s="22"/>
      <c r="G53" s="42"/>
      <c r="H53" s="40"/>
    </row>
    <row r="54" spans="1:13" s="41" customFormat="1" x14ac:dyDescent="0.25">
      <c r="A54" s="230"/>
      <c r="B54" s="161" t="s">
        <v>7</v>
      </c>
      <c r="C54" s="105">
        <v>0</v>
      </c>
      <c r="D54" s="105">
        <v>0</v>
      </c>
      <c r="E54" s="111">
        <f t="shared" si="10"/>
        <v>0</v>
      </c>
      <c r="F54" s="22"/>
      <c r="G54" s="42"/>
      <c r="H54" s="40"/>
    </row>
    <row r="55" spans="1:13" s="6" customFormat="1" ht="99" x14ac:dyDescent="0.25">
      <c r="A55" s="230">
        <v>7</v>
      </c>
      <c r="B55" s="143" t="s">
        <v>189</v>
      </c>
      <c r="C55" s="108">
        <f>SUM(C56:C59)</f>
        <v>2977.5</v>
      </c>
      <c r="D55" s="108">
        <f>SUM(D56:D59)</f>
        <v>2818.1228000000001</v>
      </c>
      <c r="E55" s="108">
        <f>IFERROR(D55/C55*100,0)</f>
        <v>94.647281276238459</v>
      </c>
      <c r="F55" s="110" t="s">
        <v>190</v>
      </c>
      <c r="G55" s="15"/>
      <c r="H55" s="15"/>
    </row>
    <row r="56" spans="1:13" s="29" customFormat="1" x14ac:dyDescent="0.3">
      <c r="A56" s="230"/>
      <c r="B56" s="112" t="s">
        <v>8</v>
      </c>
      <c r="C56" s="105">
        <v>0</v>
      </c>
      <c r="D56" s="105">
        <v>0</v>
      </c>
      <c r="E56" s="111">
        <f>IFERROR(D56/C56*100,0)</f>
        <v>0</v>
      </c>
      <c r="F56" s="11"/>
      <c r="G56" s="30"/>
      <c r="H56" s="28"/>
    </row>
    <row r="57" spans="1:13" s="8" customFormat="1" x14ac:dyDescent="0.3">
      <c r="A57" s="230"/>
      <c r="B57" s="112" t="s">
        <v>4</v>
      </c>
      <c r="C57" s="105">
        <v>0</v>
      </c>
      <c r="D57" s="105">
        <v>0</v>
      </c>
      <c r="E57" s="111">
        <f t="shared" ref="E57:E59" si="11">IFERROR(D57/C57*100,0)</f>
        <v>0</v>
      </c>
      <c r="F57" s="11" t="s">
        <v>26</v>
      </c>
      <c r="G57" s="16"/>
      <c r="H57" s="16"/>
    </row>
    <row r="58" spans="1:13" s="8" customFormat="1" x14ac:dyDescent="0.3">
      <c r="A58" s="230"/>
      <c r="B58" s="112" t="s">
        <v>5</v>
      </c>
      <c r="C58" s="105">
        <v>2859.5</v>
      </c>
      <c r="D58" s="105">
        <v>2700.1228000000001</v>
      </c>
      <c r="E58" s="111">
        <f t="shared" si="11"/>
        <v>94.426396223115944</v>
      </c>
      <c r="F58" s="76"/>
      <c r="G58" s="16"/>
      <c r="H58" s="16"/>
    </row>
    <row r="59" spans="1:13" s="6" customFormat="1" x14ac:dyDescent="0.25">
      <c r="A59" s="230"/>
      <c r="B59" s="112" t="s">
        <v>7</v>
      </c>
      <c r="C59" s="105">
        <v>118</v>
      </c>
      <c r="D59" s="105">
        <v>118</v>
      </c>
      <c r="E59" s="111">
        <f t="shared" si="11"/>
        <v>100</v>
      </c>
      <c r="F59" s="11"/>
      <c r="G59" s="39"/>
      <c r="H59" s="15"/>
    </row>
    <row r="60" spans="1:13" s="6" customFormat="1" ht="66" x14ac:dyDescent="0.25">
      <c r="A60" s="230">
        <v>8</v>
      </c>
      <c r="B60" s="122" t="s">
        <v>191</v>
      </c>
      <c r="C60" s="108">
        <f>SUM(C61:C64)</f>
        <v>89225.89899999999</v>
      </c>
      <c r="D60" s="108">
        <f>SUM(D61:D64)</f>
        <v>88144.1927</v>
      </c>
      <c r="E60" s="108">
        <f>IFERROR(D60/C60*100,0)</f>
        <v>98.787676770844314</v>
      </c>
      <c r="F60" s="119" t="s">
        <v>192</v>
      </c>
      <c r="G60" s="82"/>
      <c r="H60" s="39"/>
    </row>
    <row r="61" spans="1:13" s="6" customFormat="1" x14ac:dyDescent="0.25">
      <c r="A61" s="230"/>
      <c r="B61" s="112" t="s">
        <v>8</v>
      </c>
      <c r="C61" s="105">
        <v>0</v>
      </c>
      <c r="D61" s="105">
        <v>0</v>
      </c>
      <c r="E61" s="111">
        <f>IFERROR(D61/C61*100,0)</f>
        <v>0</v>
      </c>
      <c r="F61" s="11"/>
      <c r="G61" s="15"/>
      <c r="H61" s="15"/>
    </row>
    <row r="62" spans="1:13" s="6" customFormat="1" x14ac:dyDescent="0.25">
      <c r="A62" s="230"/>
      <c r="B62" s="112" t="s">
        <v>4</v>
      </c>
      <c r="C62" s="105">
        <v>0</v>
      </c>
      <c r="D62" s="105">
        <v>0</v>
      </c>
      <c r="E62" s="111">
        <f t="shared" ref="E62:E64" si="12">IFERROR(D62/C62*100,0)</f>
        <v>0</v>
      </c>
      <c r="F62" s="22"/>
      <c r="G62" s="39"/>
      <c r="H62" s="15"/>
    </row>
    <row r="63" spans="1:13" s="81" customFormat="1" x14ac:dyDescent="0.25">
      <c r="A63" s="230"/>
      <c r="B63" s="112" t="s">
        <v>5</v>
      </c>
      <c r="C63" s="105">
        <v>88935.9</v>
      </c>
      <c r="D63" s="105">
        <v>87854.193700000003</v>
      </c>
      <c r="E63" s="111">
        <f t="shared" si="12"/>
        <v>98.783723670643695</v>
      </c>
      <c r="F63" s="68"/>
      <c r="G63" s="80"/>
      <c r="H63" s="80"/>
    </row>
    <row r="64" spans="1:13" s="8" customFormat="1" x14ac:dyDescent="0.3">
      <c r="A64" s="230"/>
      <c r="B64" s="112" t="s">
        <v>7</v>
      </c>
      <c r="C64" s="105">
        <v>289.99900000000002</v>
      </c>
      <c r="D64" s="105">
        <v>289.99900000000002</v>
      </c>
      <c r="E64" s="111">
        <f t="shared" si="12"/>
        <v>100</v>
      </c>
      <c r="F64" s="11"/>
      <c r="G64" s="16"/>
      <c r="H64" s="16"/>
    </row>
    <row r="65" spans="1:8" s="29" customFormat="1" ht="313.5" x14ac:dyDescent="0.3">
      <c r="A65" s="230">
        <v>9</v>
      </c>
      <c r="B65" s="122" t="s">
        <v>193</v>
      </c>
      <c r="C65" s="108">
        <f>SUM(C66:C69)</f>
        <v>2255706.5918000005</v>
      </c>
      <c r="D65" s="108">
        <f>SUM(D66:D69)</f>
        <v>2232635.7862000004</v>
      </c>
      <c r="E65" s="108">
        <f>IFERROR(D65/C65*100,0)</f>
        <v>98.97722488891651</v>
      </c>
      <c r="F65" s="113" t="s">
        <v>194</v>
      </c>
      <c r="G65" s="28"/>
      <c r="H65" s="28"/>
    </row>
    <row r="66" spans="1:8" s="6" customFormat="1" x14ac:dyDescent="0.25">
      <c r="A66" s="230"/>
      <c r="B66" s="112" t="s">
        <v>8</v>
      </c>
      <c r="C66" s="105">
        <v>47152.3</v>
      </c>
      <c r="D66" s="105">
        <v>46747.1</v>
      </c>
      <c r="E66" s="111">
        <f>IFERROR(D66/C66*100,0)</f>
        <v>99.14065697749632</v>
      </c>
      <c r="F66" s="11"/>
      <c r="G66" s="15"/>
      <c r="H66" s="15"/>
    </row>
    <row r="67" spans="1:8" s="41" customFormat="1" x14ac:dyDescent="0.25">
      <c r="A67" s="230"/>
      <c r="B67" s="112" t="s">
        <v>4</v>
      </c>
      <c r="C67" s="105">
        <v>1804679.86</v>
      </c>
      <c r="D67" s="105">
        <v>1791192.92</v>
      </c>
      <c r="E67" s="111">
        <f t="shared" ref="E67:E75" si="13">IFERROR(D67/C67*100,0)</f>
        <v>99.252668559175902</v>
      </c>
      <c r="F67" s="22"/>
      <c r="G67" s="42"/>
      <c r="H67" s="40"/>
    </row>
    <row r="68" spans="1:8" s="6" customFormat="1" x14ac:dyDescent="0.25">
      <c r="A68" s="230"/>
      <c r="B68" s="119" t="s">
        <v>5</v>
      </c>
      <c r="C68" s="105">
        <v>369219.93680000002</v>
      </c>
      <c r="D68" s="105">
        <v>364287.42119999998</v>
      </c>
      <c r="E68" s="111">
        <f t="shared" si="13"/>
        <v>98.664071165075811</v>
      </c>
      <c r="F68" s="11"/>
      <c r="G68" s="15"/>
      <c r="H68" s="15"/>
    </row>
    <row r="69" spans="1:8" s="81" customFormat="1" x14ac:dyDescent="0.25">
      <c r="A69" s="233"/>
      <c r="B69" s="112" t="s">
        <v>7</v>
      </c>
      <c r="C69" s="105">
        <v>34654.495000000003</v>
      </c>
      <c r="D69" s="105">
        <v>30408.345000000001</v>
      </c>
      <c r="E69" s="111">
        <f t="shared" si="13"/>
        <v>87.747188351756392</v>
      </c>
      <c r="F69" s="79"/>
      <c r="G69" s="80"/>
      <c r="H69" s="80"/>
    </row>
    <row r="70" spans="1:8" s="29" customFormat="1" ht="99" x14ac:dyDescent="0.3">
      <c r="A70" s="230">
        <v>10</v>
      </c>
      <c r="B70" s="122" t="s">
        <v>195</v>
      </c>
      <c r="C70" s="108">
        <f>SUM(C71:C74)</f>
        <v>47769.569000000003</v>
      </c>
      <c r="D70" s="108">
        <f>SUM(D71:D74)</f>
        <v>46748.7791</v>
      </c>
      <c r="E70" s="108">
        <f>IFERROR(D70/C70*100,0)</f>
        <v>97.863095855020163</v>
      </c>
      <c r="F70" s="113" t="s">
        <v>196</v>
      </c>
      <c r="G70" s="28"/>
      <c r="H70" s="28"/>
    </row>
    <row r="71" spans="1:8" s="6" customFormat="1" x14ac:dyDescent="0.25">
      <c r="A71" s="230"/>
      <c r="B71" s="112" t="s">
        <v>8</v>
      </c>
      <c r="C71" s="105">
        <v>0</v>
      </c>
      <c r="D71" s="105">
        <v>0</v>
      </c>
      <c r="E71" s="111">
        <f>IFERROR(D71/C71*100,0)</f>
        <v>0</v>
      </c>
      <c r="F71" s="11"/>
      <c r="G71" s="15"/>
      <c r="H71" s="15"/>
    </row>
    <row r="72" spans="1:8" s="41" customFormat="1" x14ac:dyDescent="0.25">
      <c r="A72" s="230"/>
      <c r="B72" s="112" t="s">
        <v>4</v>
      </c>
      <c r="C72" s="105">
        <v>21373.7</v>
      </c>
      <c r="D72" s="105">
        <v>21306.37</v>
      </c>
      <c r="E72" s="111">
        <f t="shared" ref="E72:E74" si="14">IFERROR(D72/C72*100,0)</f>
        <v>99.68498668924893</v>
      </c>
      <c r="F72" s="22"/>
      <c r="G72" s="42"/>
      <c r="H72" s="40"/>
    </row>
    <row r="73" spans="1:8" s="6" customFormat="1" x14ac:dyDescent="0.25">
      <c r="A73" s="230"/>
      <c r="B73" s="119" t="s">
        <v>5</v>
      </c>
      <c r="C73" s="105">
        <v>19726.95</v>
      </c>
      <c r="D73" s="105">
        <v>18773.490099999999</v>
      </c>
      <c r="E73" s="111">
        <f t="shared" si="14"/>
        <v>95.166714063755407</v>
      </c>
      <c r="F73" s="11"/>
      <c r="G73" s="15"/>
      <c r="H73" s="15"/>
    </row>
    <row r="74" spans="1:8" s="81" customFormat="1" x14ac:dyDescent="0.25">
      <c r="A74" s="233"/>
      <c r="B74" s="112" t="s">
        <v>7</v>
      </c>
      <c r="C74" s="105">
        <v>6668.9189999999999</v>
      </c>
      <c r="D74" s="105">
        <v>6668.9189999999999</v>
      </c>
      <c r="E74" s="111">
        <f t="shared" si="14"/>
        <v>100</v>
      </c>
      <c r="F74" s="79"/>
      <c r="G74" s="80"/>
      <c r="H74" s="80"/>
    </row>
    <row r="75" spans="1:8" s="29" customFormat="1" ht="33" x14ac:dyDescent="0.3">
      <c r="A75" s="230"/>
      <c r="B75" s="122" t="s">
        <v>197</v>
      </c>
      <c r="C75" s="108">
        <f>C76+C81+C86+C91+C96</f>
        <v>49416.55</v>
      </c>
      <c r="D75" s="108">
        <f>D76+D81+D86+D91+D96</f>
        <v>48709.887000000002</v>
      </c>
      <c r="E75" s="109">
        <f t="shared" si="13"/>
        <v>98.569987180408177</v>
      </c>
      <c r="F75" s="21"/>
      <c r="G75" s="30"/>
      <c r="H75" s="28"/>
    </row>
    <row r="76" spans="1:8" s="6" customFormat="1" ht="66" x14ac:dyDescent="0.25">
      <c r="A76" s="230">
        <v>11</v>
      </c>
      <c r="B76" s="122" t="s">
        <v>198</v>
      </c>
      <c r="C76" s="108">
        <f>SUM(C77:C80)</f>
        <v>11</v>
      </c>
      <c r="D76" s="108">
        <f>SUM(D77:D80)</f>
        <v>11</v>
      </c>
      <c r="E76" s="108">
        <f>IFERROR(D76/C76*100,0)</f>
        <v>100</v>
      </c>
      <c r="F76" s="119" t="s">
        <v>199</v>
      </c>
      <c r="G76" s="15"/>
      <c r="H76" s="15"/>
    </row>
    <row r="77" spans="1:8" s="6" customFormat="1" x14ac:dyDescent="0.25">
      <c r="A77" s="230"/>
      <c r="B77" s="112" t="s">
        <v>8</v>
      </c>
      <c r="C77" s="105">
        <v>0</v>
      </c>
      <c r="D77" s="105">
        <v>0</v>
      </c>
      <c r="E77" s="111">
        <f>IFERROR(D77/C77*100,0)</f>
        <v>0</v>
      </c>
      <c r="F77" s="11"/>
      <c r="G77" s="15"/>
      <c r="H77" s="15"/>
    </row>
    <row r="78" spans="1:8" s="6" customFormat="1" x14ac:dyDescent="0.25">
      <c r="A78" s="230"/>
      <c r="B78" s="112" t="s">
        <v>4</v>
      </c>
      <c r="C78" s="105">
        <v>0</v>
      </c>
      <c r="D78" s="105">
        <v>0</v>
      </c>
      <c r="E78" s="111">
        <f t="shared" ref="E78:E80" si="15">IFERROR(D78/C78*100,0)</f>
        <v>0</v>
      </c>
      <c r="F78" s="22"/>
      <c r="G78" s="39"/>
      <c r="H78" s="15"/>
    </row>
    <row r="79" spans="1:8" s="6" customFormat="1" x14ac:dyDescent="0.25">
      <c r="A79" s="230"/>
      <c r="B79" s="112" t="s">
        <v>5</v>
      </c>
      <c r="C79" s="105">
        <v>11</v>
      </c>
      <c r="D79" s="105">
        <v>11</v>
      </c>
      <c r="E79" s="111">
        <f t="shared" si="15"/>
        <v>100</v>
      </c>
      <c r="F79" s="11"/>
      <c r="G79" s="15"/>
      <c r="H79" s="15"/>
    </row>
    <row r="80" spans="1:8" s="6" customFormat="1" x14ac:dyDescent="0.25">
      <c r="A80" s="233"/>
      <c r="B80" s="112" t="s">
        <v>7</v>
      </c>
      <c r="C80" s="105">
        <v>0</v>
      </c>
      <c r="D80" s="105">
        <v>0</v>
      </c>
      <c r="E80" s="111">
        <f t="shared" si="15"/>
        <v>0</v>
      </c>
      <c r="F80" s="79"/>
      <c r="G80" s="39"/>
      <c r="H80" s="15"/>
    </row>
    <row r="81" spans="1:8" s="6" customFormat="1" ht="66" x14ac:dyDescent="0.25">
      <c r="A81" s="230">
        <v>12</v>
      </c>
      <c r="B81" s="122" t="s">
        <v>200</v>
      </c>
      <c r="C81" s="108">
        <f>SUM(C82:C85)</f>
        <v>373.9</v>
      </c>
      <c r="D81" s="108">
        <f>SUM(D82:D85)</f>
        <v>370.17</v>
      </c>
      <c r="E81" s="105">
        <f>IFERROR(D81/C81*100,0)</f>
        <v>99.002407060711434</v>
      </c>
      <c r="F81" s="119" t="s">
        <v>292</v>
      </c>
      <c r="G81" s="15"/>
      <c r="H81" s="15"/>
    </row>
    <row r="82" spans="1:8" s="6" customFormat="1" x14ac:dyDescent="0.25">
      <c r="A82" s="230"/>
      <c r="B82" s="112" t="s">
        <v>8</v>
      </c>
      <c r="C82" s="105">
        <v>145.9</v>
      </c>
      <c r="D82" s="105">
        <v>144.37</v>
      </c>
      <c r="E82" s="111">
        <f>IFERROR(D82/C82*100,0)</f>
        <v>98.951336531871149</v>
      </c>
      <c r="F82" s="11"/>
      <c r="G82" s="15"/>
      <c r="H82" s="15"/>
    </row>
    <row r="83" spans="1:8" s="6" customFormat="1" x14ac:dyDescent="0.25">
      <c r="A83" s="230"/>
      <c r="B83" s="112" t="s">
        <v>4</v>
      </c>
      <c r="C83" s="105">
        <v>228</v>
      </c>
      <c r="D83" s="105">
        <v>225.8</v>
      </c>
      <c r="E83" s="111">
        <f t="shared" ref="E83:E85" si="16">IFERROR(D83/C83*100,0)</f>
        <v>99.035087719298247</v>
      </c>
      <c r="F83" s="22"/>
      <c r="G83" s="39"/>
      <c r="H83" s="15"/>
    </row>
    <row r="84" spans="1:8" s="6" customFormat="1" x14ac:dyDescent="0.25">
      <c r="A84" s="230"/>
      <c r="B84" s="112" t="s">
        <v>5</v>
      </c>
      <c r="C84" s="105">
        <v>0</v>
      </c>
      <c r="D84" s="105">
        <v>0</v>
      </c>
      <c r="E84" s="111">
        <f t="shared" si="16"/>
        <v>0</v>
      </c>
      <c r="F84" s="11"/>
      <c r="G84" s="15"/>
      <c r="H84" s="15"/>
    </row>
    <row r="85" spans="1:8" s="6" customFormat="1" x14ac:dyDescent="0.25">
      <c r="A85" s="233"/>
      <c r="B85" s="112" t="s">
        <v>7</v>
      </c>
      <c r="C85" s="105">
        <v>0</v>
      </c>
      <c r="D85" s="105">
        <v>0</v>
      </c>
      <c r="E85" s="111">
        <f t="shared" si="16"/>
        <v>0</v>
      </c>
      <c r="F85" s="79"/>
      <c r="G85" s="39"/>
      <c r="H85" s="15"/>
    </row>
    <row r="86" spans="1:8" s="6" customFormat="1" ht="82.5" x14ac:dyDescent="0.25">
      <c r="A86" s="230">
        <v>13</v>
      </c>
      <c r="B86" s="143" t="s">
        <v>201</v>
      </c>
      <c r="C86" s="108">
        <f>SUM(C87:C90)</f>
        <v>936.9</v>
      </c>
      <c r="D86" s="108">
        <f>SUM(D87:D90)</f>
        <v>621.26020000000005</v>
      </c>
      <c r="E86" s="108">
        <f>IFERROR(D86/C86*100,0)</f>
        <v>66.310193190308482</v>
      </c>
      <c r="F86" s="110" t="s">
        <v>202</v>
      </c>
      <c r="G86" s="15"/>
      <c r="H86" s="15"/>
    </row>
    <row r="87" spans="1:8" s="10" customFormat="1" x14ac:dyDescent="0.3">
      <c r="A87" s="230"/>
      <c r="B87" s="112" t="s">
        <v>8</v>
      </c>
      <c r="C87" s="105">
        <v>0</v>
      </c>
      <c r="D87" s="105">
        <v>0</v>
      </c>
      <c r="E87" s="111">
        <f>IFERROR(D87/C87*100,0)</f>
        <v>0</v>
      </c>
      <c r="F87" s="113"/>
      <c r="G87" s="19"/>
      <c r="H87" s="19"/>
    </row>
    <row r="88" spans="1:8" s="46" customFormat="1" x14ac:dyDescent="0.3">
      <c r="A88" s="230"/>
      <c r="B88" s="112" t="s">
        <v>4</v>
      </c>
      <c r="C88" s="105">
        <v>0</v>
      </c>
      <c r="D88" s="105">
        <v>0</v>
      </c>
      <c r="E88" s="111">
        <f t="shared" ref="E88:E90" si="17">IFERROR(D88/C88*100,0)</f>
        <v>0</v>
      </c>
      <c r="F88" s="119"/>
      <c r="G88" s="44"/>
      <c r="H88" s="45"/>
    </row>
    <row r="89" spans="1:8" s="8" customFormat="1" x14ac:dyDescent="0.3">
      <c r="A89" s="230"/>
      <c r="B89" s="112" t="s">
        <v>5</v>
      </c>
      <c r="C89" s="105">
        <v>936.9</v>
      </c>
      <c r="D89" s="105">
        <v>621.26020000000005</v>
      </c>
      <c r="E89" s="111">
        <f t="shared" si="17"/>
        <v>66.310193190308482</v>
      </c>
      <c r="F89" s="113"/>
      <c r="G89" s="16"/>
      <c r="H89" s="16"/>
    </row>
    <row r="90" spans="1:8" s="6" customFormat="1" x14ac:dyDescent="0.25">
      <c r="A90" s="233"/>
      <c r="B90" s="112" t="s">
        <v>7</v>
      </c>
      <c r="C90" s="105">
        <v>0</v>
      </c>
      <c r="D90" s="105">
        <v>0</v>
      </c>
      <c r="E90" s="111">
        <f t="shared" si="17"/>
        <v>0</v>
      </c>
      <c r="F90" s="170"/>
      <c r="G90" s="39"/>
      <c r="H90" s="15"/>
    </row>
    <row r="91" spans="1:8" s="6" customFormat="1" ht="165" x14ac:dyDescent="0.25">
      <c r="A91" s="230">
        <v>14</v>
      </c>
      <c r="B91" s="143" t="s">
        <v>203</v>
      </c>
      <c r="C91" s="108">
        <f>SUM(C92:C95)</f>
        <v>4042.1</v>
      </c>
      <c r="D91" s="108">
        <f>SUM(D92:D95)</f>
        <v>3855.2067999999999</v>
      </c>
      <c r="E91" s="108">
        <f>IFERROR(D91/C91*100,0)</f>
        <v>95.376334083768342</v>
      </c>
      <c r="F91" s="119" t="s">
        <v>204</v>
      </c>
      <c r="G91" s="39"/>
      <c r="H91" s="15"/>
    </row>
    <row r="92" spans="1:8" s="29" customFormat="1" x14ac:dyDescent="0.3">
      <c r="A92" s="230"/>
      <c r="B92" s="112" t="s">
        <v>8</v>
      </c>
      <c r="C92" s="105">
        <v>0</v>
      </c>
      <c r="D92" s="105">
        <v>0</v>
      </c>
      <c r="E92" s="111">
        <f>IFERROR(D92/C92*100,0)</f>
        <v>0</v>
      </c>
      <c r="F92" s="11"/>
      <c r="G92" s="30"/>
      <c r="H92" s="28"/>
    </row>
    <row r="93" spans="1:8" s="8" customFormat="1" x14ac:dyDescent="0.3">
      <c r="A93" s="230"/>
      <c r="B93" s="112" t="s">
        <v>4</v>
      </c>
      <c r="C93" s="105">
        <v>0</v>
      </c>
      <c r="D93" s="105">
        <v>0</v>
      </c>
      <c r="E93" s="111">
        <f t="shared" ref="E93:E95" si="18">IFERROR(D93/C93*100,0)</f>
        <v>0</v>
      </c>
      <c r="F93" s="22"/>
      <c r="G93" s="16"/>
      <c r="H93" s="16"/>
    </row>
    <row r="94" spans="1:8" s="6" customFormat="1" x14ac:dyDescent="0.25">
      <c r="A94" s="230"/>
      <c r="B94" s="112" t="s">
        <v>5</v>
      </c>
      <c r="C94" s="105">
        <v>4042.1</v>
      </c>
      <c r="D94" s="105">
        <v>3855.2067999999999</v>
      </c>
      <c r="E94" s="111">
        <f t="shared" si="18"/>
        <v>95.376334083768342</v>
      </c>
      <c r="F94" s="11"/>
      <c r="G94" s="15"/>
      <c r="H94" s="15"/>
    </row>
    <row r="95" spans="1:8" s="6" customFormat="1" x14ac:dyDescent="0.25">
      <c r="A95" s="233"/>
      <c r="B95" s="112" t="s">
        <v>7</v>
      </c>
      <c r="C95" s="105">
        <v>0</v>
      </c>
      <c r="D95" s="105">
        <v>0</v>
      </c>
      <c r="E95" s="111">
        <f t="shared" si="18"/>
        <v>0</v>
      </c>
      <c r="F95" s="79"/>
      <c r="G95" s="15"/>
      <c r="H95" s="15"/>
    </row>
    <row r="96" spans="1:8" s="6" customFormat="1" ht="82.5" x14ac:dyDescent="0.25">
      <c r="A96" s="230">
        <v>15</v>
      </c>
      <c r="B96" s="143" t="s">
        <v>205</v>
      </c>
      <c r="C96" s="108">
        <f>SUM(C97:C100)</f>
        <v>44052.65</v>
      </c>
      <c r="D96" s="108">
        <f>SUM(D97:D100)</f>
        <v>43852.25</v>
      </c>
      <c r="E96" s="108">
        <f>IFERROR(D96/C96*100,0)</f>
        <v>99.545089795960067</v>
      </c>
      <c r="F96" s="113" t="s">
        <v>206</v>
      </c>
      <c r="G96" s="39"/>
      <c r="H96" s="15"/>
    </row>
    <row r="97" spans="1:8" s="29" customFormat="1" x14ac:dyDescent="0.3">
      <c r="A97" s="230"/>
      <c r="B97" s="112" t="s">
        <v>8</v>
      </c>
      <c r="C97" s="105">
        <v>0</v>
      </c>
      <c r="D97" s="105">
        <v>0</v>
      </c>
      <c r="E97" s="111">
        <f>IFERROR(D97/C97*100,0)</f>
        <v>0</v>
      </c>
      <c r="F97" s="11"/>
      <c r="G97" s="30"/>
      <c r="H97" s="28"/>
    </row>
    <row r="98" spans="1:8" s="6" customFormat="1" x14ac:dyDescent="0.25">
      <c r="A98" s="230"/>
      <c r="B98" s="112" t="s">
        <v>4</v>
      </c>
      <c r="C98" s="105">
        <v>0</v>
      </c>
      <c r="D98" s="105">
        <v>0</v>
      </c>
      <c r="E98" s="111">
        <f t="shared" ref="E98:E101" si="19">IFERROR(D98/C98*100,0)</f>
        <v>0</v>
      </c>
      <c r="F98" s="22"/>
      <c r="G98" s="15"/>
      <c r="H98" s="15"/>
    </row>
    <row r="99" spans="1:8" s="6" customFormat="1" x14ac:dyDescent="0.25">
      <c r="A99" s="230"/>
      <c r="B99" s="112" t="s">
        <v>5</v>
      </c>
      <c r="C99" s="105">
        <v>44052.65</v>
      </c>
      <c r="D99" s="105">
        <v>43852.25</v>
      </c>
      <c r="E99" s="111">
        <f t="shared" si="19"/>
        <v>99.545089795960067</v>
      </c>
      <c r="F99" s="11"/>
      <c r="G99" s="15"/>
      <c r="H99" s="15"/>
    </row>
    <row r="100" spans="1:8" s="6" customFormat="1" x14ac:dyDescent="0.25">
      <c r="A100" s="233"/>
      <c r="B100" s="112" t="s">
        <v>7</v>
      </c>
      <c r="C100" s="105">
        <v>0</v>
      </c>
      <c r="D100" s="105">
        <v>0</v>
      </c>
      <c r="E100" s="111">
        <f t="shared" si="19"/>
        <v>0</v>
      </c>
      <c r="F100" s="79"/>
      <c r="G100" s="39"/>
      <c r="H100" s="15"/>
    </row>
    <row r="101" spans="1:8" s="6" customFormat="1" ht="33" x14ac:dyDescent="0.25">
      <c r="A101" s="230"/>
      <c r="B101" s="121" t="s">
        <v>207</v>
      </c>
      <c r="C101" s="125">
        <f>C102+C107+C112+C117+C122+C127+C132</f>
        <v>613302.99829999998</v>
      </c>
      <c r="D101" s="125">
        <f>D102+D107+D112+D117+D122+D127+D132</f>
        <v>604973.31839999987</v>
      </c>
      <c r="E101" s="109">
        <f t="shared" si="19"/>
        <v>98.64183284231629</v>
      </c>
      <c r="F101" s="4"/>
      <c r="G101" s="15"/>
      <c r="H101" s="15"/>
    </row>
    <row r="102" spans="1:8" s="6" customFormat="1" ht="49.5" x14ac:dyDescent="0.25">
      <c r="A102" s="230">
        <v>16</v>
      </c>
      <c r="B102" s="122" t="s">
        <v>208</v>
      </c>
      <c r="C102" s="108">
        <f>SUM(C103:C106)</f>
        <v>312413.59999999998</v>
      </c>
      <c r="D102" s="108">
        <f>SUM(D103:D106)</f>
        <v>312405.39999999997</v>
      </c>
      <c r="E102" s="108">
        <f>IFERROR(D102/C102*100,0)</f>
        <v>99.997375274315843</v>
      </c>
      <c r="F102" s="102"/>
      <c r="G102" s="15"/>
      <c r="H102" s="15"/>
    </row>
    <row r="103" spans="1:8" customFormat="1" x14ac:dyDescent="0.25">
      <c r="A103" s="230"/>
      <c r="B103" s="112" t="s">
        <v>8</v>
      </c>
      <c r="C103" s="105">
        <v>0</v>
      </c>
      <c r="D103" s="105">
        <v>0</v>
      </c>
      <c r="E103" s="111">
        <f>IFERROR(D103/C103*100,0)</f>
        <v>0</v>
      </c>
      <c r="F103" s="11"/>
    </row>
    <row r="104" spans="1:8" customFormat="1" x14ac:dyDescent="0.25">
      <c r="A104" s="230"/>
      <c r="B104" s="112" t="s">
        <v>4</v>
      </c>
      <c r="C104" s="105">
        <v>281164.79999999999</v>
      </c>
      <c r="D104" s="105">
        <v>281164.79999999999</v>
      </c>
      <c r="E104" s="111">
        <f t="shared" ref="E104:E106" si="20">IFERROR(D104/C104*100,0)</f>
        <v>100</v>
      </c>
      <c r="F104" s="22"/>
    </row>
    <row r="105" spans="1:8" customFormat="1" x14ac:dyDescent="0.25">
      <c r="A105" s="230"/>
      <c r="B105" s="112" t="s">
        <v>5</v>
      </c>
      <c r="C105" s="105">
        <v>31248.799999999999</v>
      </c>
      <c r="D105" s="105">
        <v>31240.6</v>
      </c>
      <c r="E105" s="111">
        <f t="shared" si="20"/>
        <v>99.97375899234531</v>
      </c>
      <c r="F105" s="11"/>
    </row>
    <row r="106" spans="1:8" customFormat="1" x14ac:dyDescent="0.25">
      <c r="A106" s="230"/>
      <c r="B106" s="112" t="s">
        <v>7</v>
      </c>
      <c r="C106" s="105">
        <v>0</v>
      </c>
      <c r="D106" s="105">
        <v>0</v>
      </c>
      <c r="E106" s="111">
        <f t="shared" si="20"/>
        <v>0</v>
      </c>
      <c r="F106" s="11"/>
    </row>
    <row r="107" spans="1:8" customFormat="1" ht="82.5" x14ac:dyDescent="0.25">
      <c r="A107" s="230">
        <v>17</v>
      </c>
      <c r="B107" s="122" t="s">
        <v>209</v>
      </c>
      <c r="C107" s="108">
        <f>SUM(C108:C111)</f>
        <v>4837.1028000000006</v>
      </c>
      <c r="D107" s="108">
        <f>SUM(D108:D111)</f>
        <v>4837.08</v>
      </c>
      <c r="E107" s="108">
        <f>IFERROR(D107/C107*100,0)</f>
        <v>99.999528643468139</v>
      </c>
      <c r="F107" s="171" t="s">
        <v>210</v>
      </c>
    </row>
    <row r="108" spans="1:8" customFormat="1" x14ac:dyDescent="0.25">
      <c r="A108" s="230"/>
      <c r="B108" s="112" t="s">
        <v>8</v>
      </c>
      <c r="C108" s="105">
        <v>0</v>
      </c>
      <c r="D108" s="105">
        <v>0</v>
      </c>
      <c r="E108" s="111">
        <f>IFERROR(D108/C108*100,0)</f>
        <v>0</v>
      </c>
      <c r="F108" s="11"/>
    </row>
    <row r="109" spans="1:8" customFormat="1" x14ac:dyDescent="0.25">
      <c r="A109" s="230"/>
      <c r="B109" s="112" t="s">
        <v>4</v>
      </c>
      <c r="C109" s="105">
        <v>1050</v>
      </c>
      <c r="D109" s="105">
        <v>1050</v>
      </c>
      <c r="E109" s="111">
        <f t="shared" ref="E109:E111" si="21">IFERROR(D109/C109*100,0)</f>
        <v>100</v>
      </c>
      <c r="F109" s="22"/>
    </row>
    <row r="110" spans="1:8" customFormat="1" x14ac:dyDescent="0.25">
      <c r="A110" s="230"/>
      <c r="B110" s="112" t="s">
        <v>5</v>
      </c>
      <c r="C110" s="105">
        <v>3787.1028000000001</v>
      </c>
      <c r="D110" s="105">
        <v>3787.08</v>
      </c>
      <c r="E110" s="111">
        <f t="shared" si="21"/>
        <v>99.999397956664922</v>
      </c>
      <c r="F110" s="11"/>
    </row>
    <row r="111" spans="1:8" customFormat="1" x14ac:dyDescent="0.25">
      <c r="A111" s="230"/>
      <c r="B111" s="112" t="s">
        <v>7</v>
      </c>
      <c r="C111" s="105">
        <v>0</v>
      </c>
      <c r="D111" s="105">
        <v>0</v>
      </c>
      <c r="E111" s="111">
        <f t="shared" si="21"/>
        <v>0</v>
      </c>
      <c r="F111" s="11"/>
    </row>
    <row r="112" spans="1:8" customFormat="1" ht="33" x14ac:dyDescent="0.25">
      <c r="A112" s="230">
        <v>18</v>
      </c>
      <c r="B112" s="122" t="s">
        <v>211</v>
      </c>
      <c r="C112" s="108">
        <f>SUM(C113:C116)</f>
        <v>226.5</v>
      </c>
      <c r="D112" s="108">
        <f>SUM(D113:D116)</f>
        <v>226.5</v>
      </c>
      <c r="E112" s="108">
        <f>IFERROR(D112/C112*100,0)</f>
        <v>100</v>
      </c>
      <c r="F112" s="119" t="s">
        <v>212</v>
      </c>
    </row>
    <row r="113" spans="1:6" customFormat="1" x14ac:dyDescent="0.25">
      <c r="A113" s="230"/>
      <c r="B113" s="112" t="s">
        <v>8</v>
      </c>
      <c r="C113" s="105">
        <v>0</v>
      </c>
      <c r="D113" s="105">
        <v>0</v>
      </c>
      <c r="E113" s="111">
        <f>IFERROR(D113/C113*100,0)</f>
        <v>0</v>
      </c>
      <c r="F113" s="113"/>
    </row>
    <row r="114" spans="1:6" customFormat="1" x14ac:dyDescent="0.25">
      <c r="A114" s="230"/>
      <c r="B114" s="172" t="s">
        <v>4</v>
      </c>
      <c r="C114" s="105">
        <v>158.30000000000001</v>
      </c>
      <c r="D114" s="105">
        <v>158.30000000000001</v>
      </c>
      <c r="E114" s="111">
        <f t="shared" ref="E114:E116" si="22">IFERROR(D114/C114*100,0)</f>
        <v>100</v>
      </c>
      <c r="F114" s="173"/>
    </row>
    <row r="115" spans="1:6" customFormat="1" x14ac:dyDescent="0.25">
      <c r="A115" s="230"/>
      <c r="B115" s="119" t="s">
        <v>5</v>
      </c>
      <c r="C115" s="105">
        <v>68.2</v>
      </c>
      <c r="D115" s="105">
        <v>68.2</v>
      </c>
      <c r="E115" s="111">
        <f t="shared" si="22"/>
        <v>100</v>
      </c>
      <c r="F115" s="173"/>
    </row>
    <row r="116" spans="1:6" customFormat="1" x14ac:dyDescent="0.25">
      <c r="A116" s="230"/>
      <c r="B116" s="119" t="s">
        <v>12</v>
      </c>
      <c r="C116" s="105">
        <v>0</v>
      </c>
      <c r="D116" s="105">
        <v>0</v>
      </c>
      <c r="E116" s="111">
        <f t="shared" si="22"/>
        <v>0</v>
      </c>
      <c r="F116" s="174"/>
    </row>
    <row r="117" spans="1:6" customFormat="1" ht="33" x14ac:dyDescent="0.25">
      <c r="A117" s="230">
        <v>19</v>
      </c>
      <c r="B117" s="122" t="s">
        <v>213</v>
      </c>
      <c r="C117" s="108">
        <f>SUM(C118:C121)</f>
        <v>2011.4449</v>
      </c>
      <c r="D117" s="108">
        <f>SUM(D118:D121)</f>
        <v>2011.4449</v>
      </c>
      <c r="E117" s="108">
        <f>IFERROR(D117/C117*100,0)</f>
        <v>100</v>
      </c>
      <c r="F117" s="119" t="s">
        <v>214</v>
      </c>
    </row>
    <row r="118" spans="1:6" customFormat="1" x14ac:dyDescent="0.25">
      <c r="A118" s="230"/>
      <c r="B118" s="112" t="s">
        <v>8</v>
      </c>
      <c r="C118" s="105">
        <v>0</v>
      </c>
      <c r="D118" s="105">
        <v>0</v>
      </c>
      <c r="E118" s="111">
        <f>IFERROR(D118/C118*100,0)</f>
        <v>0</v>
      </c>
      <c r="F118" s="113"/>
    </row>
    <row r="119" spans="1:6" customFormat="1" x14ac:dyDescent="0.25">
      <c r="A119" s="230"/>
      <c r="B119" s="172" t="s">
        <v>4</v>
      </c>
      <c r="C119" s="105">
        <v>1406</v>
      </c>
      <c r="D119" s="105">
        <v>1406</v>
      </c>
      <c r="E119" s="111">
        <f t="shared" ref="E119:E121" si="23">IFERROR(D119/C119*100,0)</f>
        <v>100</v>
      </c>
      <c r="F119" s="173"/>
    </row>
    <row r="120" spans="1:6" customFormat="1" x14ac:dyDescent="0.25">
      <c r="A120" s="230"/>
      <c r="B120" s="119" t="s">
        <v>5</v>
      </c>
      <c r="C120" s="105">
        <v>605.44489999999996</v>
      </c>
      <c r="D120" s="105">
        <v>605.44489999999996</v>
      </c>
      <c r="E120" s="111">
        <f t="shared" si="23"/>
        <v>100</v>
      </c>
      <c r="F120" s="173"/>
    </row>
    <row r="121" spans="1:6" customFormat="1" x14ac:dyDescent="0.25">
      <c r="A121" s="230"/>
      <c r="B121" s="119" t="s">
        <v>12</v>
      </c>
      <c r="C121" s="105">
        <v>0</v>
      </c>
      <c r="D121" s="105">
        <v>0</v>
      </c>
      <c r="E121" s="111">
        <f t="shared" si="23"/>
        <v>0</v>
      </c>
      <c r="F121" s="174"/>
    </row>
    <row r="122" spans="1:6" customFormat="1" ht="66" x14ac:dyDescent="0.25">
      <c r="A122" s="230">
        <v>20</v>
      </c>
      <c r="B122" s="122" t="s">
        <v>215</v>
      </c>
      <c r="C122" s="108">
        <f>SUM(C123:C126)</f>
        <v>54367.6351</v>
      </c>
      <c r="D122" s="108">
        <f>SUM(D123:D126)</f>
        <v>52055.9859</v>
      </c>
      <c r="E122" s="108">
        <f>IFERROR(D122/C122*100,0)</f>
        <v>95.748115223794244</v>
      </c>
      <c r="F122" s="119" t="s">
        <v>216</v>
      </c>
    </row>
    <row r="123" spans="1:6" customFormat="1" x14ac:dyDescent="0.25">
      <c r="A123" s="230"/>
      <c r="B123" s="112" t="s">
        <v>8</v>
      </c>
      <c r="C123" s="105">
        <v>0</v>
      </c>
      <c r="D123" s="105">
        <v>0</v>
      </c>
      <c r="E123" s="111">
        <f>IFERROR(D123/C123*100,0)</f>
        <v>0</v>
      </c>
      <c r="F123" s="11"/>
    </row>
    <row r="124" spans="1:6" customFormat="1" x14ac:dyDescent="0.25">
      <c r="A124" s="230"/>
      <c r="B124" s="172" t="s">
        <v>4</v>
      </c>
      <c r="C124" s="105">
        <v>0</v>
      </c>
      <c r="D124" s="105">
        <v>0</v>
      </c>
      <c r="E124" s="111">
        <f t="shared" ref="E124:E126" si="24">IFERROR(D124/C124*100,0)</f>
        <v>0</v>
      </c>
      <c r="F124" s="75"/>
    </row>
    <row r="125" spans="1:6" customFormat="1" x14ac:dyDescent="0.25">
      <c r="A125" s="230"/>
      <c r="B125" s="119" t="s">
        <v>5</v>
      </c>
      <c r="C125" s="105">
        <v>54367.6351</v>
      </c>
      <c r="D125" s="105">
        <v>52055.9859</v>
      </c>
      <c r="E125" s="111">
        <f t="shared" si="24"/>
        <v>95.748115223794244</v>
      </c>
      <c r="F125" s="75"/>
    </row>
    <row r="126" spans="1:6" customFormat="1" x14ac:dyDescent="0.25">
      <c r="A126" s="230"/>
      <c r="B126" s="119" t="s">
        <v>12</v>
      </c>
      <c r="C126" s="105">
        <v>0</v>
      </c>
      <c r="D126" s="105">
        <v>0</v>
      </c>
      <c r="E126" s="111">
        <f t="shared" si="24"/>
        <v>0</v>
      </c>
      <c r="F126" s="83"/>
    </row>
    <row r="127" spans="1:6" customFormat="1" ht="99" x14ac:dyDescent="0.25">
      <c r="A127" s="230">
        <v>21</v>
      </c>
      <c r="B127" s="122" t="s">
        <v>217</v>
      </c>
      <c r="C127" s="108">
        <f>SUM(C128:C131)</f>
        <v>238662.71549999999</v>
      </c>
      <c r="D127" s="108">
        <f>SUM(D128:D131)</f>
        <v>232653.0576</v>
      </c>
      <c r="E127" s="108">
        <f>IFERROR(D127/C127*100,0)</f>
        <v>97.481945226589033</v>
      </c>
      <c r="F127" s="119" t="s">
        <v>218</v>
      </c>
    </row>
    <row r="128" spans="1:6" customFormat="1" x14ac:dyDescent="0.25">
      <c r="A128" s="230"/>
      <c r="B128" s="112" t="s">
        <v>8</v>
      </c>
      <c r="C128" s="105">
        <v>21333</v>
      </c>
      <c r="D128" s="105">
        <v>20558.9908</v>
      </c>
      <c r="E128" s="111">
        <f>IFERROR(D128/C128*100,0)</f>
        <v>96.371775183987253</v>
      </c>
      <c r="F128" s="11"/>
    </row>
    <row r="129" spans="1:11" customFormat="1" x14ac:dyDescent="0.25">
      <c r="A129" s="230"/>
      <c r="B129" s="172" t="s">
        <v>4</v>
      </c>
      <c r="C129" s="105">
        <v>141848.4</v>
      </c>
      <c r="D129" s="105">
        <v>137836.24</v>
      </c>
      <c r="E129" s="111">
        <f t="shared" ref="E129:E131" si="25">IFERROR(D129/C129*100,0)</f>
        <v>97.171515505285925</v>
      </c>
      <c r="F129" s="75"/>
    </row>
    <row r="130" spans="1:11" customFormat="1" x14ac:dyDescent="0.25">
      <c r="A130" s="230"/>
      <c r="B130" s="119" t="s">
        <v>5</v>
      </c>
      <c r="C130" s="105">
        <v>75481.315499999997</v>
      </c>
      <c r="D130" s="105">
        <v>74257.826799999995</v>
      </c>
      <c r="E130" s="111">
        <f t="shared" si="25"/>
        <v>98.379084026430348</v>
      </c>
      <c r="F130" s="75"/>
    </row>
    <row r="131" spans="1:11" customFormat="1" x14ac:dyDescent="0.25">
      <c r="A131" s="230"/>
      <c r="B131" s="119" t="s">
        <v>12</v>
      </c>
      <c r="C131" s="105">
        <v>0</v>
      </c>
      <c r="D131" s="105">
        <v>0</v>
      </c>
      <c r="E131" s="111">
        <f t="shared" si="25"/>
        <v>0</v>
      </c>
      <c r="F131" s="83"/>
    </row>
    <row r="132" spans="1:11" customFormat="1" ht="33" x14ac:dyDescent="0.25">
      <c r="A132" s="230">
        <v>22</v>
      </c>
      <c r="B132" s="122" t="s">
        <v>219</v>
      </c>
      <c r="C132" s="108">
        <f>SUM(C133:C136)</f>
        <v>784</v>
      </c>
      <c r="D132" s="108">
        <f>SUM(D133:D136)</f>
        <v>783.85</v>
      </c>
      <c r="E132" s="108">
        <f>IFERROR(D132/C132*100,0)</f>
        <v>99.98086734693878</v>
      </c>
      <c r="F132" s="119" t="s">
        <v>220</v>
      </c>
    </row>
    <row r="133" spans="1:11" customFormat="1" x14ac:dyDescent="0.25">
      <c r="A133" s="230"/>
      <c r="B133" s="112" t="s">
        <v>8</v>
      </c>
      <c r="C133" s="111">
        <v>0</v>
      </c>
      <c r="D133" s="111">
        <v>0</v>
      </c>
      <c r="E133" s="111">
        <f>IFERROR(D133/C133*100,0)</f>
        <v>0</v>
      </c>
      <c r="F133" s="11"/>
    </row>
    <row r="134" spans="1:11" customFormat="1" x14ac:dyDescent="0.25">
      <c r="A134" s="230"/>
      <c r="B134" s="172" t="s">
        <v>4</v>
      </c>
      <c r="C134" s="111">
        <v>0</v>
      </c>
      <c r="D134" s="111">
        <v>0</v>
      </c>
      <c r="E134" s="111">
        <f t="shared" ref="E134:E136" si="26">IFERROR(D134/C134*100,0)</f>
        <v>0</v>
      </c>
      <c r="F134" s="22"/>
      <c r="G134" s="178"/>
    </row>
    <row r="135" spans="1:11" customFormat="1" x14ac:dyDescent="0.25">
      <c r="A135" s="230"/>
      <c r="B135" s="119" t="s">
        <v>5</v>
      </c>
      <c r="C135" s="111">
        <v>784</v>
      </c>
      <c r="D135" s="111">
        <v>783.85</v>
      </c>
      <c r="E135" s="111">
        <f t="shared" si="26"/>
        <v>99.98086734693878</v>
      </c>
      <c r="F135" s="22"/>
      <c r="G135" s="178"/>
    </row>
    <row r="136" spans="1:11" customFormat="1" x14ac:dyDescent="0.25">
      <c r="A136" s="230"/>
      <c r="B136" s="119" t="s">
        <v>12</v>
      </c>
      <c r="C136" s="111">
        <v>0</v>
      </c>
      <c r="D136" s="111">
        <v>0</v>
      </c>
      <c r="E136" s="111">
        <f t="shared" si="26"/>
        <v>0</v>
      </c>
      <c r="F136" s="76"/>
      <c r="G136" s="178"/>
    </row>
    <row r="137" spans="1:11" customFormat="1" x14ac:dyDescent="0.25">
      <c r="A137" s="230"/>
      <c r="B137" s="129" t="s">
        <v>6</v>
      </c>
      <c r="C137" s="116">
        <f>SUM(C138:C141)</f>
        <v>3117316.4081000001</v>
      </c>
      <c r="D137" s="116">
        <f>SUM(D138:D141)</f>
        <v>3082936.7409000001</v>
      </c>
      <c r="E137" s="116">
        <f>IFERROR(D137/C137*100,0)</f>
        <v>98.897138990746384</v>
      </c>
      <c r="F137" s="177"/>
      <c r="G137" s="181"/>
    </row>
    <row r="138" spans="1:11" customFormat="1" x14ac:dyDescent="0.25">
      <c r="A138" s="230"/>
      <c r="B138" s="119" t="s">
        <v>11</v>
      </c>
      <c r="C138" s="144">
        <f t="shared" ref="C138:D141" si="27">C51+C56+C61+C66+C71+C77+C82+C87+C92+C97+C103+C108+C113+C118+C123+C128+C133</f>
        <v>68631.200000000012</v>
      </c>
      <c r="D138" s="144">
        <f t="shared" si="27"/>
        <v>67450.460800000001</v>
      </c>
      <c r="E138" s="111">
        <f>IFERROR(D138/C138*100,0)</f>
        <v>98.279588292205275</v>
      </c>
      <c r="F138" s="68"/>
      <c r="G138" s="178"/>
    </row>
    <row r="139" spans="1:11" customFormat="1" x14ac:dyDescent="0.25">
      <c r="A139" s="230"/>
      <c r="B139" s="119" t="s">
        <v>4</v>
      </c>
      <c r="C139" s="144">
        <f t="shared" si="27"/>
        <v>2251909.0599999996</v>
      </c>
      <c r="D139" s="144">
        <f t="shared" si="27"/>
        <v>2234340.4300000002</v>
      </c>
      <c r="E139" s="111">
        <f t="shared" ref="E139:E141" si="28">IFERROR(D139/C139*100,0)</f>
        <v>99.219833948356722</v>
      </c>
      <c r="F139" s="22"/>
      <c r="G139" s="181">
        <f>SUM(D138,D139,D141)/SUM(C138:C139,C141)*100</f>
        <v>99.026550609617374</v>
      </c>
    </row>
    <row r="140" spans="1:11" customFormat="1" x14ac:dyDescent="0.25">
      <c r="A140" s="230"/>
      <c r="B140" s="119" t="s">
        <v>5</v>
      </c>
      <c r="C140" s="144">
        <f t="shared" si="27"/>
        <v>755044.73510000005</v>
      </c>
      <c r="D140" s="144">
        <f t="shared" si="27"/>
        <v>743660.5871</v>
      </c>
      <c r="E140" s="111">
        <f t="shared" si="28"/>
        <v>98.492255164392034</v>
      </c>
      <c r="F140" s="68"/>
      <c r="G140" s="181">
        <f>(C138+C139+C141)/C137*100</f>
        <v>75.779015144625674</v>
      </c>
    </row>
    <row r="141" spans="1:11" customFormat="1" x14ac:dyDescent="0.25">
      <c r="A141" s="230"/>
      <c r="B141" s="119" t="s">
        <v>7</v>
      </c>
      <c r="C141" s="144">
        <f t="shared" si="27"/>
        <v>41731.413000000008</v>
      </c>
      <c r="D141" s="144">
        <f t="shared" si="27"/>
        <v>37485.262999999999</v>
      </c>
      <c r="E141" s="111">
        <f t="shared" si="28"/>
        <v>89.825050975388706</v>
      </c>
      <c r="F141" s="68"/>
      <c r="G141" s="181">
        <f>SUM(D117,D112,D107,D102,D81,D76,D50)/SUM(C117,C112,C107,C102,C81,C76,C50)*100</f>
        <v>99.994034148359916</v>
      </c>
    </row>
    <row r="142" spans="1:11" s="3" customFormat="1" ht="20.25" customHeight="1" x14ac:dyDescent="0.25">
      <c r="A142" s="100"/>
      <c r="B142" s="248" t="s">
        <v>306</v>
      </c>
      <c r="C142" s="243"/>
      <c r="D142" s="243"/>
      <c r="E142" s="243"/>
      <c r="F142" s="243"/>
      <c r="G142" s="179"/>
      <c r="H142" s="14"/>
      <c r="K142" s="6"/>
    </row>
    <row r="143" spans="1:11" s="6" customFormat="1" ht="54.75" customHeight="1" x14ac:dyDescent="0.25">
      <c r="A143" s="230"/>
      <c r="B143" s="194" t="s">
        <v>118</v>
      </c>
      <c r="C143" s="125">
        <f>C154+C159+C164+C149+C144+C169</f>
        <v>332672.88840000005</v>
      </c>
      <c r="D143" s="125">
        <f>D154+D159+D164+D149+D144+D169</f>
        <v>307159.46269999997</v>
      </c>
      <c r="E143" s="109">
        <f>IFERROR(D143/C143*100,0)</f>
        <v>92.330776991564406</v>
      </c>
      <c r="F143" s="158"/>
      <c r="G143" s="97"/>
      <c r="H143" s="97"/>
    </row>
    <row r="144" spans="1:11" s="3" customFormat="1" ht="77.25" customHeight="1" x14ac:dyDescent="0.25">
      <c r="A144" s="100">
        <v>23</v>
      </c>
      <c r="B144" s="143" t="s">
        <v>248</v>
      </c>
      <c r="C144" s="108">
        <f>SUM(C145:C148)</f>
        <v>22635.9</v>
      </c>
      <c r="D144" s="108">
        <f>SUM(D145:D148)</f>
        <v>22635.817800000001</v>
      </c>
      <c r="E144" s="108">
        <f>IFERROR(D144/C144*100,0)</f>
        <v>99.999636860032069</v>
      </c>
      <c r="F144" s="7"/>
      <c r="G144" s="213">
        <f>(D144+D149)/D197*100</f>
        <v>6.855834999533049</v>
      </c>
      <c r="H144" s="214">
        <f>(D144+D149)/(C144+C149)*100</f>
        <v>99.999649420840456</v>
      </c>
    </row>
    <row r="145" spans="1:8" s="6" customFormat="1" x14ac:dyDescent="0.25">
      <c r="A145" s="230"/>
      <c r="B145" s="112" t="s">
        <v>8</v>
      </c>
      <c r="C145" s="111">
        <v>0</v>
      </c>
      <c r="D145" s="111">
        <v>0</v>
      </c>
      <c r="E145" s="111">
        <f>IFERROR(D145/C145*100,0)</f>
        <v>0</v>
      </c>
      <c r="F145" s="11"/>
      <c r="G145" s="15"/>
      <c r="H145" s="15"/>
    </row>
    <row r="146" spans="1:8" s="3" customFormat="1" x14ac:dyDescent="0.25">
      <c r="A146" s="100"/>
      <c r="B146" s="112" t="s">
        <v>4</v>
      </c>
      <c r="C146" s="111">
        <v>10000</v>
      </c>
      <c r="D146" s="111">
        <v>10000</v>
      </c>
      <c r="E146" s="111">
        <f t="shared" ref="E146:E148" si="29">IFERROR(D146/C146*100,0)</f>
        <v>100</v>
      </c>
      <c r="F146" s="7"/>
      <c r="G146" s="14"/>
      <c r="H146" s="14"/>
    </row>
    <row r="147" spans="1:8" s="3" customFormat="1" x14ac:dyDescent="0.25">
      <c r="A147" s="100"/>
      <c r="B147" s="172" t="s">
        <v>30</v>
      </c>
      <c r="C147" s="111">
        <v>12635.9</v>
      </c>
      <c r="D147" s="111">
        <v>12635.817800000001</v>
      </c>
      <c r="E147" s="111">
        <f t="shared" si="29"/>
        <v>99.999349472534618</v>
      </c>
      <c r="F147" s="7"/>
      <c r="G147" s="14"/>
      <c r="H147" s="14"/>
    </row>
    <row r="148" spans="1:8" s="6" customFormat="1" x14ac:dyDescent="0.25">
      <c r="A148" s="230"/>
      <c r="B148" s="119" t="s">
        <v>12</v>
      </c>
      <c r="C148" s="111">
        <v>0</v>
      </c>
      <c r="D148" s="111">
        <v>0</v>
      </c>
      <c r="E148" s="111">
        <f t="shared" si="29"/>
        <v>0</v>
      </c>
      <c r="F148" s="83"/>
      <c r="G148" s="15"/>
      <c r="H148" s="15"/>
    </row>
    <row r="149" spans="1:8" s="3" customFormat="1" ht="77.25" customHeight="1" x14ac:dyDescent="0.25">
      <c r="A149" s="100">
        <v>24</v>
      </c>
      <c r="B149" s="143" t="s">
        <v>253</v>
      </c>
      <c r="C149" s="108">
        <f>SUM(C150:C153)</f>
        <v>811.01569999999992</v>
      </c>
      <c r="D149" s="108">
        <f>SUM(D150:D153)</f>
        <v>811.01569999999992</v>
      </c>
      <c r="E149" s="108">
        <f>IFERROR(D149/C149*100,0)</f>
        <v>100</v>
      </c>
      <c r="F149" s="7"/>
      <c r="G149" s="23"/>
      <c r="H149" s="14"/>
    </row>
    <row r="150" spans="1:8" s="6" customFormat="1" x14ac:dyDescent="0.25">
      <c r="A150" s="230"/>
      <c r="B150" s="112" t="s">
        <v>8</v>
      </c>
      <c r="C150" s="111">
        <v>0</v>
      </c>
      <c r="D150" s="111">
        <v>0</v>
      </c>
      <c r="E150" s="111">
        <f>IFERROR(D150/C150*100,0)</f>
        <v>0</v>
      </c>
      <c r="F150" s="11"/>
      <c r="G150" s="15"/>
      <c r="H150" s="15"/>
    </row>
    <row r="151" spans="1:8" s="3" customFormat="1" x14ac:dyDescent="0.25">
      <c r="A151" s="100"/>
      <c r="B151" s="112" t="s">
        <v>4</v>
      </c>
      <c r="C151" s="111">
        <v>566.9</v>
      </c>
      <c r="D151" s="111">
        <v>566.9</v>
      </c>
      <c r="E151" s="111">
        <f t="shared" ref="E151:E153" si="30">IFERROR(D151/C151*100,0)</f>
        <v>100</v>
      </c>
      <c r="F151" s="7"/>
      <c r="G151" s="14"/>
      <c r="H151" s="14"/>
    </row>
    <row r="152" spans="1:8" s="3" customFormat="1" x14ac:dyDescent="0.25">
      <c r="A152" s="100"/>
      <c r="B152" s="172" t="s">
        <v>30</v>
      </c>
      <c r="C152" s="111">
        <v>244.1157</v>
      </c>
      <c r="D152" s="111">
        <v>244.1157</v>
      </c>
      <c r="E152" s="111">
        <f t="shared" si="30"/>
        <v>100</v>
      </c>
      <c r="F152" s="7"/>
      <c r="G152" s="14"/>
      <c r="H152" s="14"/>
    </row>
    <row r="153" spans="1:8" s="6" customFormat="1" x14ac:dyDescent="0.25">
      <c r="A153" s="230"/>
      <c r="B153" s="119" t="s">
        <v>12</v>
      </c>
      <c r="C153" s="111">
        <v>0</v>
      </c>
      <c r="D153" s="111">
        <v>0</v>
      </c>
      <c r="E153" s="111">
        <f t="shared" si="30"/>
        <v>0</v>
      </c>
      <c r="F153" s="83"/>
      <c r="G153" s="15"/>
      <c r="H153" s="15"/>
    </row>
    <row r="154" spans="1:8" s="3" customFormat="1" ht="142.5" customHeight="1" x14ac:dyDescent="0.25">
      <c r="A154" s="100">
        <v>25</v>
      </c>
      <c r="B154" s="143" t="s">
        <v>252</v>
      </c>
      <c r="C154" s="108">
        <f>SUM(C155:C158)</f>
        <v>220758.7127</v>
      </c>
      <c r="D154" s="108">
        <f>SUM(D155:D158)</f>
        <v>218588.85980000001</v>
      </c>
      <c r="E154" s="108">
        <f>IFERROR(D154/C154*100,0)</f>
        <v>99.017092972928893</v>
      </c>
      <c r="F154" s="158" t="s">
        <v>268</v>
      </c>
      <c r="G154" s="14"/>
      <c r="H154" s="14"/>
    </row>
    <row r="155" spans="1:8" s="6" customFormat="1" x14ac:dyDescent="0.25">
      <c r="A155" s="230"/>
      <c r="B155" s="112" t="s">
        <v>8</v>
      </c>
      <c r="C155" s="111">
        <v>0</v>
      </c>
      <c r="D155" s="111">
        <v>0</v>
      </c>
      <c r="E155" s="111">
        <f>IFERROR(D155/C155*100,0)</f>
        <v>0</v>
      </c>
      <c r="F155" s="11"/>
      <c r="G155" s="15"/>
      <c r="H155" s="15"/>
    </row>
    <row r="156" spans="1:8" s="3" customFormat="1" x14ac:dyDescent="0.25">
      <c r="A156" s="100"/>
      <c r="B156" s="112" t="s">
        <v>4</v>
      </c>
      <c r="C156" s="111">
        <v>1494.5</v>
      </c>
      <c r="D156" s="111">
        <v>1494.4998000000001</v>
      </c>
      <c r="E156" s="111">
        <f t="shared" ref="E156:E158" si="31">IFERROR(D156/C156*100,0)</f>
        <v>99.999986617597855</v>
      </c>
      <c r="F156" s="7"/>
      <c r="G156" s="14"/>
      <c r="H156" s="14"/>
    </row>
    <row r="157" spans="1:8" s="3" customFormat="1" x14ac:dyDescent="0.25">
      <c r="A157" s="100"/>
      <c r="B157" s="119" t="s">
        <v>5</v>
      </c>
      <c r="C157" s="111">
        <v>207924.26269999999</v>
      </c>
      <c r="D157" s="111">
        <v>205754.41</v>
      </c>
      <c r="E157" s="111">
        <f t="shared" si="31"/>
        <v>98.956421597064534</v>
      </c>
      <c r="F157" s="7"/>
      <c r="G157" s="14"/>
      <c r="H157" s="14"/>
    </row>
    <row r="158" spans="1:8" s="6" customFormat="1" x14ac:dyDescent="0.25">
      <c r="A158" s="230"/>
      <c r="B158" s="119" t="s">
        <v>12</v>
      </c>
      <c r="C158" s="111">
        <v>11339.95</v>
      </c>
      <c r="D158" s="111">
        <v>11339.95</v>
      </c>
      <c r="E158" s="111">
        <f t="shared" si="31"/>
        <v>100</v>
      </c>
      <c r="F158" s="83"/>
      <c r="G158" s="15"/>
      <c r="H158" s="15"/>
    </row>
    <row r="159" spans="1:8" s="3" customFormat="1" ht="90.75" customHeight="1" x14ac:dyDescent="0.25">
      <c r="A159" s="100">
        <v>26</v>
      </c>
      <c r="B159" s="143" t="s">
        <v>251</v>
      </c>
      <c r="C159" s="108">
        <f>SUM(C160:C163)</f>
        <v>80862.36</v>
      </c>
      <c r="D159" s="108">
        <f>SUM(D160:D163)</f>
        <v>57668.88</v>
      </c>
      <c r="E159" s="108">
        <f>IFERROR(D159/C159*100,0)</f>
        <v>71.317334789635126</v>
      </c>
      <c r="F159" s="158" t="s">
        <v>266</v>
      </c>
      <c r="G159" s="23"/>
      <c r="H159" s="14"/>
    </row>
    <row r="160" spans="1:8" s="6" customFormat="1" x14ac:dyDescent="0.25">
      <c r="A160" s="230"/>
      <c r="B160" s="112" t="s">
        <v>8</v>
      </c>
      <c r="C160" s="111">
        <v>0</v>
      </c>
      <c r="D160" s="111">
        <v>0</v>
      </c>
      <c r="E160" s="111">
        <f>IFERROR(D160/C160*100,0)</f>
        <v>0</v>
      </c>
      <c r="F160" s="11"/>
      <c r="G160" s="15"/>
      <c r="H160" s="15"/>
    </row>
    <row r="161" spans="1:8" s="3" customFormat="1" x14ac:dyDescent="0.25">
      <c r="A161" s="100"/>
      <c r="B161" s="112" t="s">
        <v>4</v>
      </c>
      <c r="C161" s="111">
        <v>0</v>
      </c>
      <c r="D161" s="111">
        <v>0</v>
      </c>
      <c r="E161" s="111">
        <f t="shared" ref="E161:E163" si="32">IFERROR(D161/C161*100,0)</f>
        <v>0</v>
      </c>
      <c r="F161" s="7"/>
      <c r="G161" s="14"/>
      <c r="H161" s="14"/>
    </row>
    <row r="162" spans="1:8" s="3" customFormat="1" x14ac:dyDescent="0.25">
      <c r="A162" s="100"/>
      <c r="B162" s="172" t="s">
        <v>30</v>
      </c>
      <c r="C162" s="111">
        <v>80862.36</v>
      </c>
      <c r="D162" s="111">
        <v>57668.88</v>
      </c>
      <c r="E162" s="111">
        <f t="shared" si="32"/>
        <v>71.317334789635126</v>
      </c>
      <c r="F162" s="7"/>
      <c r="G162" s="14"/>
      <c r="H162" s="14"/>
    </row>
    <row r="163" spans="1:8" s="6" customFormat="1" x14ac:dyDescent="0.25">
      <c r="A163" s="230"/>
      <c r="B163" s="119" t="s">
        <v>12</v>
      </c>
      <c r="C163" s="111">
        <v>0</v>
      </c>
      <c r="D163" s="111">
        <v>0</v>
      </c>
      <c r="E163" s="111">
        <f t="shared" si="32"/>
        <v>0</v>
      </c>
      <c r="F163" s="83"/>
      <c r="G163" s="15"/>
      <c r="H163" s="15"/>
    </row>
    <row r="164" spans="1:8" s="3" customFormat="1" ht="87.75" customHeight="1" x14ac:dyDescent="0.25">
      <c r="A164" s="100">
        <v>27</v>
      </c>
      <c r="B164" s="143" t="s">
        <v>250</v>
      </c>
      <c r="C164" s="108">
        <f>SUM(C165:C168)</f>
        <v>345.5</v>
      </c>
      <c r="D164" s="108">
        <f>SUM(D165:D168)</f>
        <v>195.5</v>
      </c>
      <c r="E164" s="108">
        <f>IFERROR(D164/C164*100,0)</f>
        <v>56.584659913169318</v>
      </c>
      <c r="F164" s="210" t="s">
        <v>267</v>
      </c>
      <c r="G164" s="14"/>
      <c r="H164" s="14"/>
    </row>
    <row r="165" spans="1:8" s="6" customFormat="1" x14ac:dyDescent="0.25">
      <c r="A165" s="230"/>
      <c r="B165" s="112" t="s">
        <v>8</v>
      </c>
      <c r="C165" s="111">
        <v>0</v>
      </c>
      <c r="D165" s="111">
        <v>0</v>
      </c>
      <c r="E165" s="111">
        <f>IFERROR(D165/C165*100,0)</f>
        <v>0</v>
      </c>
      <c r="F165" s="11"/>
      <c r="G165" s="15"/>
      <c r="H165" s="15"/>
    </row>
    <row r="166" spans="1:8" s="3" customFormat="1" x14ac:dyDescent="0.25">
      <c r="A166" s="100"/>
      <c r="B166" s="112" t="s">
        <v>4</v>
      </c>
      <c r="C166" s="111">
        <v>0</v>
      </c>
      <c r="D166" s="111">
        <v>0</v>
      </c>
      <c r="E166" s="111">
        <f t="shared" ref="E166:E168" si="33">IFERROR(D166/C166*100,0)</f>
        <v>0</v>
      </c>
      <c r="F166" s="7"/>
      <c r="G166" s="14"/>
      <c r="H166" s="14"/>
    </row>
    <row r="167" spans="1:8" s="3" customFormat="1" x14ac:dyDescent="0.25">
      <c r="A167" s="100"/>
      <c r="B167" s="172" t="s">
        <v>5</v>
      </c>
      <c r="C167" s="111">
        <v>345.5</v>
      </c>
      <c r="D167" s="111">
        <v>195.5</v>
      </c>
      <c r="E167" s="111">
        <f t="shared" si="33"/>
        <v>56.584659913169318</v>
      </c>
      <c r="F167" s="88" t="s">
        <v>31</v>
      </c>
      <c r="G167" s="14"/>
      <c r="H167" s="14"/>
    </row>
    <row r="168" spans="1:8" s="6" customFormat="1" x14ac:dyDescent="0.25">
      <c r="A168" s="230"/>
      <c r="B168" s="119" t="s">
        <v>12</v>
      </c>
      <c r="C168" s="111">
        <v>0</v>
      </c>
      <c r="D168" s="111">
        <v>0</v>
      </c>
      <c r="E168" s="111">
        <f t="shared" si="33"/>
        <v>0</v>
      </c>
      <c r="F168" s="83"/>
      <c r="G168" s="15"/>
      <c r="H168" s="15"/>
    </row>
    <row r="169" spans="1:8" s="3" customFormat="1" ht="69.75" customHeight="1" x14ac:dyDescent="0.25">
      <c r="A169" s="100">
        <v>28</v>
      </c>
      <c r="B169" s="143" t="s">
        <v>249</v>
      </c>
      <c r="C169" s="108">
        <f>SUM(C170:C173)</f>
        <v>7259.4</v>
      </c>
      <c r="D169" s="108">
        <f>SUM(D170:D173)</f>
        <v>7259.3894</v>
      </c>
      <c r="E169" s="108">
        <f>IFERROR(D169/C169*100,0)</f>
        <v>99.999853982422792</v>
      </c>
      <c r="F169" s="62"/>
      <c r="G169" s="14"/>
      <c r="H169" s="14"/>
    </row>
    <row r="170" spans="1:8" s="6" customFormat="1" x14ac:dyDescent="0.25">
      <c r="A170" s="230"/>
      <c r="B170" s="112" t="s">
        <v>8</v>
      </c>
      <c r="C170" s="111">
        <v>0</v>
      </c>
      <c r="D170" s="111">
        <v>0</v>
      </c>
      <c r="E170" s="111">
        <f>IFERROR(D170/C170*100,0)</f>
        <v>0</v>
      </c>
      <c r="F170" s="11"/>
      <c r="G170" s="15"/>
      <c r="H170" s="15"/>
    </row>
    <row r="171" spans="1:8" s="3" customFormat="1" x14ac:dyDescent="0.25">
      <c r="A171" s="100"/>
      <c r="B171" s="112" t="s">
        <v>4</v>
      </c>
      <c r="C171" s="111">
        <v>0</v>
      </c>
      <c r="D171" s="111">
        <v>0</v>
      </c>
      <c r="E171" s="111">
        <f t="shared" ref="E171:E173" si="34">IFERROR(D171/C171*100,0)</f>
        <v>0</v>
      </c>
      <c r="F171" s="7"/>
      <c r="G171" s="14"/>
      <c r="H171" s="14"/>
    </row>
    <row r="172" spans="1:8" s="3" customFormat="1" x14ac:dyDescent="0.25">
      <c r="A172" s="100"/>
      <c r="B172" s="110" t="s">
        <v>5</v>
      </c>
      <c r="C172" s="111">
        <v>7259.4</v>
      </c>
      <c r="D172" s="111">
        <v>7259.3894</v>
      </c>
      <c r="E172" s="111">
        <f t="shared" si="34"/>
        <v>99.999853982422792</v>
      </c>
      <c r="F172" s="22"/>
      <c r="G172" s="14"/>
      <c r="H172" s="14"/>
    </row>
    <row r="173" spans="1:8" s="6" customFormat="1" x14ac:dyDescent="0.25">
      <c r="A173" s="230"/>
      <c r="B173" s="119" t="s">
        <v>12</v>
      </c>
      <c r="C173" s="111">
        <v>0</v>
      </c>
      <c r="D173" s="111">
        <v>0</v>
      </c>
      <c r="E173" s="111">
        <f t="shared" si="34"/>
        <v>0</v>
      </c>
      <c r="F173" s="83"/>
      <c r="G173" s="15"/>
      <c r="H173" s="15"/>
    </row>
    <row r="174" spans="1:8" s="6" customFormat="1" ht="49.5" x14ac:dyDescent="0.25">
      <c r="A174" s="230"/>
      <c r="B174" s="193" t="s">
        <v>24</v>
      </c>
      <c r="C174" s="125">
        <f>C175+C180</f>
        <v>26047.4866</v>
      </c>
      <c r="D174" s="125">
        <f>D175+D180</f>
        <v>25967.731199999998</v>
      </c>
      <c r="E174" s="125">
        <f t="shared" ref="E174" si="35">E175</f>
        <v>100</v>
      </c>
      <c r="F174" s="119"/>
      <c r="G174" s="15"/>
      <c r="H174" s="15"/>
    </row>
    <row r="175" spans="1:8" s="3" customFormat="1" ht="69.75" customHeight="1" x14ac:dyDescent="0.25">
      <c r="A175" s="100">
        <v>29</v>
      </c>
      <c r="B175" s="143" t="s">
        <v>114</v>
      </c>
      <c r="C175" s="108">
        <f>SUM(C176:C179)</f>
        <v>5403.96</v>
      </c>
      <c r="D175" s="108">
        <f>SUM(D176:D179)</f>
        <v>5403.96</v>
      </c>
      <c r="E175" s="108">
        <f>IFERROR(D175/C175*100,0)</f>
        <v>100</v>
      </c>
      <c r="F175" s="22"/>
      <c r="G175" s="14"/>
      <c r="H175" s="14"/>
    </row>
    <row r="176" spans="1:8" s="6" customFormat="1" x14ac:dyDescent="0.25">
      <c r="A176" s="230"/>
      <c r="B176" s="112" t="s">
        <v>8</v>
      </c>
      <c r="C176" s="111">
        <v>0</v>
      </c>
      <c r="D176" s="111">
        <v>0</v>
      </c>
      <c r="E176" s="111">
        <f>IFERROR(D176/C176*100,0)</f>
        <v>0</v>
      </c>
      <c r="F176" s="11"/>
      <c r="G176" s="15"/>
      <c r="H176" s="15"/>
    </row>
    <row r="177" spans="1:8" s="3" customFormat="1" x14ac:dyDescent="0.25">
      <c r="A177" s="100"/>
      <c r="B177" s="112" t="s">
        <v>4</v>
      </c>
      <c r="C177" s="111">
        <v>0</v>
      </c>
      <c r="D177" s="111">
        <v>0</v>
      </c>
      <c r="E177" s="111">
        <f t="shared" ref="E177:E179" si="36">IFERROR(D177/C177*100,0)</f>
        <v>0</v>
      </c>
      <c r="F177" s="7"/>
      <c r="G177" s="14"/>
      <c r="H177" s="14"/>
    </row>
    <row r="178" spans="1:8" s="3" customFormat="1" x14ac:dyDescent="0.25">
      <c r="A178" s="100"/>
      <c r="B178" s="110" t="s">
        <v>5</v>
      </c>
      <c r="C178" s="111">
        <v>5403.96</v>
      </c>
      <c r="D178" s="111">
        <v>5403.96</v>
      </c>
      <c r="E178" s="111">
        <f t="shared" si="36"/>
        <v>100</v>
      </c>
      <c r="F178" s="22"/>
      <c r="G178" s="14"/>
      <c r="H178" s="14"/>
    </row>
    <row r="179" spans="1:8" s="6" customFormat="1" x14ac:dyDescent="0.25">
      <c r="A179" s="230"/>
      <c r="B179" s="119" t="s">
        <v>12</v>
      </c>
      <c r="C179" s="111">
        <v>0</v>
      </c>
      <c r="D179" s="111">
        <v>0</v>
      </c>
      <c r="E179" s="111">
        <f t="shared" si="36"/>
        <v>0</v>
      </c>
      <c r="F179" s="83"/>
      <c r="G179" s="15"/>
      <c r="H179" s="15"/>
    </row>
    <row r="180" spans="1:8" s="3" customFormat="1" ht="53.25" customHeight="1" x14ac:dyDescent="0.25">
      <c r="A180" s="100">
        <v>30</v>
      </c>
      <c r="B180" s="143" t="s">
        <v>115</v>
      </c>
      <c r="C180" s="108">
        <f>SUM(C181:C184)</f>
        <v>20643.526600000001</v>
      </c>
      <c r="D180" s="108">
        <f>SUM(D181:D184)</f>
        <v>20563.771199999999</v>
      </c>
      <c r="E180" s="108">
        <f>IFERROR(D180/C180*100,0)</f>
        <v>99.613654190268036</v>
      </c>
      <c r="F180" s="119" t="s">
        <v>319</v>
      </c>
      <c r="G180" s="14"/>
      <c r="H180" s="14"/>
    </row>
    <row r="181" spans="1:8" s="6" customFormat="1" x14ac:dyDescent="0.25">
      <c r="A181" s="230"/>
      <c r="B181" s="112" t="s">
        <v>8</v>
      </c>
      <c r="C181" s="111">
        <v>0</v>
      </c>
      <c r="D181" s="111">
        <v>0</v>
      </c>
      <c r="E181" s="111">
        <f>IFERROR(D181/C181*100,0)</f>
        <v>0</v>
      </c>
      <c r="F181" s="11"/>
      <c r="G181" s="15"/>
      <c r="H181" s="15"/>
    </row>
    <row r="182" spans="1:8" s="6" customFormat="1" x14ac:dyDescent="0.3">
      <c r="A182" s="230"/>
      <c r="B182" s="119" t="s">
        <v>4</v>
      </c>
      <c r="C182" s="111">
        <v>5303.1</v>
      </c>
      <c r="D182" s="111">
        <v>5298.7547999999997</v>
      </c>
      <c r="E182" s="111">
        <f t="shared" ref="E182:E184" si="37">IFERROR(D182/C182*100,0)</f>
        <v>99.918063019743158</v>
      </c>
      <c r="F182" s="22"/>
      <c r="G182" s="24"/>
      <c r="H182" s="15"/>
    </row>
    <row r="183" spans="1:8" s="3" customFormat="1" x14ac:dyDescent="0.25">
      <c r="A183" s="100"/>
      <c r="B183" s="110" t="s">
        <v>5</v>
      </c>
      <c r="C183" s="111">
        <v>15340.426600000001</v>
      </c>
      <c r="D183" s="111">
        <v>15265.0164</v>
      </c>
      <c r="E183" s="111">
        <f t="shared" si="37"/>
        <v>99.508421754059952</v>
      </c>
      <c r="F183" s="22"/>
      <c r="G183" s="14"/>
      <c r="H183" s="14"/>
    </row>
    <row r="184" spans="1:8" s="6" customFormat="1" x14ac:dyDescent="0.25">
      <c r="A184" s="230"/>
      <c r="B184" s="119" t="s">
        <v>12</v>
      </c>
      <c r="C184" s="111">
        <v>0</v>
      </c>
      <c r="D184" s="111">
        <v>0</v>
      </c>
      <c r="E184" s="111">
        <f t="shared" si="37"/>
        <v>0</v>
      </c>
      <c r="F184" s="83"/>
      <c r="G184" s="15"/>
      <c r="H184" s="15"/>
    </row>
    <row r="185" spans="1:8" s="3" customFormat="1" ht="53.25" customHeight="1" x14ac:dyDescent="0.25">
      <c r="A185" s="100"/>
      <c r="B185" s="143" t="s">
        <v>138</v>
      </c>
      <c r="C185" s="125">
        <f>C186</f>
        <v>8183.7397000000001</v>
      </c>
      <c r="D185" s="125">
        <f>D186</f>
        <v>8182.0887000000002</v>
      </c>
      <c r="E185" s="125">
        <f t="shared" ref="E185:E191" si="38">E186</f>
        <v>99.979825849055288</v>
      </c>
      <c r="F185" s="192"/>
      <c r="G185" s="14"/>
      <c r="H185" s="14"/>
    </row>
    <row r="186" spans="1:8" s="3" customFormat="1" ht="66" x14ac:dyDescent="0.25">
      <c r="A186" s="100">
        <v>31</v>
      </c>
      <c r="B186" s="143" t="s">
        <v>116</v>
      </c>
      <c r="C186" s="108">
        <f>SUM(C187:C190)</f>
        <v>8183.7397000000001</v>
      </c>
      <c r="D186" s="108">
        <f>SUM(D187:D190)</f>
        <v>8182.0887000000002</v>
      </c>
      <c r="E186" s="108">
        <f>IFERROR(D186/C186*100,0)</f>
        <v>99.979825849055288</v>
      </c>
      <c r="F186" s="22"/>
      <c r="G186" s="14"/>
      <c r="H186" s="14"/>
    </row>
    <row r="187" spans="1:8" s="6" customFormat="1" x14ac:dyDescent="0.25">
      <c r="A187" s="230"/>
      <c r="B187" s="112" t="s">
        <v>8</v>
      </c>
      <c r="C187" s="111">
        <v>0</v>
      </c>
      <c r="D187" s="111">
        <v>0</v>
      </c>
      <c r="E187" s="111">
        <f>IFERROR(D187/C187*100,0)</f>
        <v>0</v>
      </c>
      <c r="F187" s="11"/>
      <c r="G187" s="15"/>
      <c r="H187" s="15"/>
    </row>
    <row r="188" spans="1:8" s="3" customFormat="1" x14ac:dyDescent="0.25">
      <c r="A188" s="100"/>
      <c r="B188" s="112" t="s">
        <v>4</v>
      </c>
      <c r="C188" s="111">
        <v>0</v>
      </c>
      <c r="D188" s="111">
        <v>0</v>
      </c>
      <c r="E188" s="111">
        <f t="shared" ref="E188:E190" si="39">IFERROR(D188/C188*100,0)</f>
        <v>0</v>
      </c>
      <c r="F188" s="7"/>
      <c r="G188" s="14"/>
      <c r="H188" s="14"/>
    </row>
    <row r="189" spans="1:8" s="3" customFormat="1" x14ac:dyDescent="0.25">
      <c r="A189" s="100"/>
      <c r="B189" s="110" t="s">
        <v>5</v>
      </c>
      <c r="C189" s="111">
        <v>8183.7397000000001</v>
      </c>
      <c r="D189" s="111">
        <v>8182.0887000000002</v>
      </c>
      <c r="E189" s="111">
        <f t="shared" si="39"/>
        <v>99.979825849055288</v>
      </c>
      <c r="F189" s="22"/>
      <c r="G189" s="14"/>
      <c r="H189" s="14"/>
    </row>
    <row r="190" spans="1:8" s="6" customFormat="1" x14ac:dyDescent="0.25">
      <c r="A190" s="230"/>
      <c r="B190" s="119" t="s">
        <v>12</v>
      </c>
      <c r="C190" s="111">
        <v>0</v>
      </c>
      <c r="D190" s="111">
        <v>0</v>
      </c>
      <c r="E190" s="111">
        <f t="shared" si="39"/>
        <v>0</v>
      </c>
      <c r="F190" s="83"/>
      <c r="G190" s="15"/>
      <c r="H190" s="15"/>
    </row>
    <row r="191" spans="1:8" s="3" customFormat="1" ht="43.5" customHeight="1" x14ac:dyDescent="0.25">
      <c r="A191" s="100"/>
      <c r="B191" s="143" t="s">
        <v>119</v>
      </c>
      <c r="C191" s="125">
        <f>C192</f>
        <v>688.94</v>
      </c>
      <c r="D191" s="125">
        <f>D192</f>
        <v>688.93499999999995</v>
      </c>
      <c r="E191" s="125">
        <f t="shared" si="38"/>
        <v>99.999274247394538</v>
      </c>
      <c r="F191" s="192"/>
      <c r="G191" s="14"/>
      <c r="H191" s="14"/>
    </row>
    <row r="192" spans="1:8" s="3" customFormat="1" ht="49.5" x14ac:dyDescent="0.25">
      <c r="A192" s="100">
        <v>32</v>
      </c>
      <c r="B192" s="143" t="s">
        <v>117</v>
      </c>
      <c r="C192" s="108">
        <f>SUM(C193:C196)</f>
        <v>688.94</v>
      </c>
      <c r="D192" s="108">
        <f>SUM(D193:D196)</f>
        <v>688.93499999999995</v>
      </c>
      <c r="E192" s="108">
        <f>IFERROR(D192/C192*100,0)</f>
        <v>99.999274247394538</v>
      </c>
      <c r="F192" s="22"/>
      <c r="G192" s="14"/>
      <c r="H192" s="14"/>
    </row>
    <row r="193" spans="1:11" s="6" customFormat="1" x14ac:dyDescent="0.25">
      <c r="A193" s="230"/>
      <c r="B193" s="112" t="s">
        <v>8</v>
      </c>
      <c r="C193" s="111">
        <v>0</v>
      </c>
      <c r="D193" s="111">
        <v>0</v>
      </c>
      <c r="E193" s="111">
        <f>IFERROR(D193/C193*100,0)</f>
        <v>0</v>
      </c>
      <c r="F193" s="11"/>
      <c r="G193" s="15"/>
      <c r="H193" s="15"/>
    </row>
    <row r="194" spans="1:11" s="3" customFormat="1" x14ac:dyDescent="0.25">
      <c r="A194" s="100"/>
      <c r="B194" s="112" t="s">
        <v>4</v>
      </c>
      <c r="C194" s="111">
        <v>0</v>
      </c>
      <c r="D194" s="111">
        <v>0</v>
      </c>
      <c r="E194" s="111">
        <f t="shared" ref="E194:E196" si="40">IFERROR(D194/C194*100,0)</f>
        <v>0</v>
      </c>
      <c r="F194" s="7"/>
      <c r="G194" s="14"/>
      <c r="H194" s="14"/>
    </row>
    <row r="195" spans="1:11" s="3" customFormat="1" x14ac:dyDescent="0.25">
      <c r="A195" s="100"/>
      <c r="B195" s="110" t="s">
        <v>5</v>
      </c>
      <c r="C195" s="111">
        <v>688.94</v>
      </c>
      <c r="D195" s="111">
        <v>688.93499999999995</v>
      </c>
      <c r="E195" s="111">
        <f t="shared" si="40"/>
        <v>99.999274247394538</v>
      </c>
      <c r="F195" s="22"/>
      <c r="G195" s="14"/>
      <c r="H195" s="14"/>
    </row>
    <row r="196" spans="1:11" s="6" customFormat="1" x14ac:dyDescent="0.25">
      <c r="A196" s="230"/>
      <c r="B196" s="119" t="s">
        <v>12</v>
      </c>
      <c r="C196" s="111">
        <v>0</v>
      </c>
      <c r="D196" s="111">
        <v>0</v>
      </c>
      <c r="E196" s="111">
        <f t="shared" si="40"/>
        <v>0</v>
      </c>
      <c r="F196" s="83"/>
      <c r="G196" s="15"/>
      <c r="H196" s="15"/>
    </row>
    <row r="197" spans="1:11" s="6" customFormat="1" x14ac:dyDescent="0.25">
      <c r="A197" s="230"/>
      <c r="B197" s="129" t="s">
        <v>6</v>
      </c>
      <c r="C197" s="116">
        <f>SUM(C198:C201)</f>
        <v>367593.0547000001</v>
      </c>
      <c r="D197" s="116">
        <f>SUM(D198:D201)</f>
        <v>341998.21760000009</v>
      </c>
      <c r="E197" s="116">
        <f>IFERROR(D197/C197*100,0)</f>
        <v>93.037181531928439</v>
      </c>
      <c r="F197" s="130"/>
      <c r="G197" s="15"/>
      <c r="H197" s="15"/>
    </row>
    <row r="198" spans="1:11" s="6" customFormat="1" x14ac:dyDescent="0.25">
      <c r="A198" s="230"/>
      <c r="B198" s="112" t="s">
        <v>8</v>
      </c>
      <c r="C198" s="111">
        <f>C155+C160+C165+C176+C181+C187+C193+C170+C150+C145</f>
        <v>0</v>
      </c>
      <c r="D198" s="111">
        <f>D155+D160+D165+D176+D181+D187+D193+D170+D150+D145</f>
        <v>0</v>
      </c>
      <c r="E198" s="111">
        <f>IFERROR(D198/C198*100,0)</f>
        <v>0</v>
      </c>
      <c r="F198" s="113"/>
      <c r="G198" s="15"/>
      <c r="H198" s="15"/>
    </row>
    <row r="199" spans="1:11" s="6" customFormat="1" x14ac:dyDescent="0.25">
      <c r="A199" s="230"/>
      <c r="B199" s="119" t="s">
        <v>4</v>
      </c>
      <c r="C199" s="111">
        <f t="shared" ref="C199:D201" si="41">C156+C161+C166+C177+C182+C188+C194+C171+C151+C146</f>
        <v>17364.5</v>
      </c>
      <c r="D199" s="111">
        <f t="shared" si="41"/>
        <v>17360.154600000002</v>
      </c>
      <c r="E199" s="111">
        <f t="shared" ref="E199:E201" si="42">IFERROR(D199/C199*100,0)</f>
        <v>99.974975380805674</v>
      </c>
      <c r="F199" s="119"/>
      <c r="G199" s="39"/>
      <c r="H199" s="15"/>
    </row>
    <row r="200" spans="1:11" s="6" customFormat="1" x14ac:dyDescent="0.3">
      <c r="A200" s="230"/>
      <c r="B200" s="119" t="s">
        <v>5</v>
      </c>
      <c r="C200" s="111">
        <f t="shared" si="41"/>
        <v>338888.60470000008</v>
      </c>
      <c r="D200" s="111">
        <f t="shared" si="41"/>
        <v>313298.11300000007</v>
      </c>
      <c r="E200" s="111">
        <f t="shared" si="42"/>
        <v>92.448701034768078</v>
      </c>
      <c r="F200" s="119"/>
      <c r="G200" s="217">
        <f>(D198+D199+D201)/(C201+C199+C198)*100</f>
        <v>99.984861580695679</v>
      </c>
      <c r="H200" s="15"/>
    </row>
    <row r="201" spans="1:11" s="6" customFormat="1" x14ac:dyDescent="0.25">
      <c r="A201" s="230"/>
      <c r="B201" s="119" t="s">
        <v>12</v>
      </c>
      <c r="C201" s="111">
        <f t="shared" si="41"/>
        <v>11339.95</v>
      </c>
      <c r="D201" s="111">
        <f t="shared" si="41"/>
        <v>11339.95</v>
      </c>
      <c r="E201" s="111">
        <f t="shared" si="42"/>
        <v>100</v>
      </c>
      <c r="F201" s="174"/>
      <c r="G201" s="215">
        <f>(C201+C199+C198)/C197*100</f>
        <v>7.8087574378754967</v>
      </c>
      <c r="H201" s="15"/>
    </row>
    <row r="202" spans="1:11" ht="24" customHeight="1" x14ac:dyDescent="0.3">
      <c r="B202" s="248" t="s">
        <v>307</v>
      </c>
      <c r="C202" s="248"/>
      <c r="D202" s="248"/>
      <c r="E202" s="248"/>
      <c r="F202" s="248"/>
      <c r="G202" s="20"/>
      <c r="H202" s="13"/>
      <c r="I202" s="8"/>
      <c r="J202" s="8"/>
      <c r="K202" s="8"/>
    </row>
    <row r="203" spans="1:11" s="29" customFormat="1" ht="159" customHeight="1" x14ac:dyDescent="0.3">
      <c r="A203" s="230">
        <v>33</v>
      </c>
      <c r="B203" s="122" t="s">
        <v>172</v>
      </c>
      <c r="C203" s="108">
        <f>SUM(C204:C207)</f>
        <v>37675.0452</v>
      </c>
      <c r="D203" s="108">
        <f>SUM(D204:D207)</f>
        <v>37674.922999999995</v>
      </c>
      <c r="E203" s="108">
        <f>IFERROR(D203/C203*100,0)</f>
        <v>99.999675647369884</v>
      </c>
      <c r="F203" s="161" t="s">
        <v>177</v>
      </c>
      <c r="G203" s="163">
        <f>(D203+D208)/D223*100</f>
        <v>37.195807386664683</v>
      </c>
      <c r="H203" s="162">
        <f>3/4*100</f>
        <v>75</v>
      </c>
      <c r="I203" s="96"/>
    </row>
    <row r="204" spans="1:11" s="8" customFormat="1" x14ac:dyDescent="0.3">
      <c r="A204" s="230"/>
      <c r="B204" s="119" t="s">
        <v>8</v>
      </c>
      <c r="C204" s="111">
        <v>5217.2</v>
      </c>
      <c r="D204" s="111">
        <v>5217.2</v>
      </c>
      <c r="E204" s="111">
        <f>IFERROR(D204/C204*100,0)</f>
        <v>100</v>
      </c>
      <c r="F204" s="57"/>
      <c r="G204" s="63"/>
      <c r="H204" s="16"/>
    </row>
    <row r="205" spans="1:11" s="8" customFormat="1" x14ac:dyDescent="0.3">
      <c r="A205" s="230"/>
      <c r="B205" s="119" t="s">
        <v>4</v>
      </c>
      <c r="C205" s="111">
        <v>8160.25</v>
      </c>
      <c r="D205" s="111">
        <v>8160.24</v>
      </c>
      <c r="E205" s="111">
        <f t="shared" ref="E205:E207" si="43">IFERROR(D205/C205*100,0)</f>
        <v>99.999877454734843</v>
      </c>
      <c r="F205" s="57"/>
      <c r="G205" s="16"/>
      <c r="H205" s="16"/>
    </row>
    <row r="206" spans="1:11" s="8" customFormat="1" x14ac:dyDescent="0.3">
      <c r="A206" s="230"/>
      <c r="B206" s="119" t="s">
        <v>5</v>
      </c>
      <c r="C206" s="105">
        <v>24297.5952</v>
      </c>
      <c r="D206" s="105">
        <v>24297.483</v>
      </c>
      <c r="E206" s="111">
        <f t="shared" si="43"/>
        <v>99.999538225906406</v>
      </c>
      <c r="F206" s="57"/>
      <c r="G206" s="16"/>
      <c r="H206" s="16"/>
    </row>
    <row r="207" spans="1:11" x14ac:dyDescent="0.25">
      <c r="A207" s="230"/>
      <c r="B207" s="119" t="s">
        <v>12</v>
      </c>
      <c r="C207" s="111">
        <v>0</v>
      </c>
      <c r="D207" s="111">
        <v>0</v>
      </c>
      <c r="E207" s="111">
        <f t="shared" si="43"/>
        <v>0</v>
      </c>
      <c r="F207" s="22"/>
      <c r="G207" s="2"/>
    </row>
    <row r="208" spans="1:11" s="29" customFormat="1" ht="86.25" customHeight="1" x14ac:dyDescent="0.3">
      <c r="A208" s="230">
        <v>34</v>
      </c>
      <c r="B208" s="159" t="s">
        <v>173</v>
      </c>
      <c r="C208" s="108">
        <f>SUM(C209:C212)</f>
        <v>1056</v>
      </c>
      <c r="D208" s="108">
        <f>SUM(D209:D212)</f>
        <v>1050.7166999999999</v>
      </c>
      <c r="E208" s="105">
        <f>IFERROR(D208/C208*100,0)</f>
        <v>99.499687499999993</v>
      </c>
      <c r="F208" s="160" t="s">
        <v>176</v>
      </c>
      <c r="G208" s="164">
        <f>(E203+E208)/2</f>
        <v>99.749681573684938</v>
      </c>
      <c r="H208" s="28">
        <f>(D208+D203)/(C208+C203)*100</f>
        <v>99.986043495670998</v>
      </c>
      <c r="I208" s="64"/>
      <c r="J208" s="212"/>
      <c r="K208" s="212"/>
    </row>
    <row r="209" spans="1:9" s="8" customFormat="1" x14ac:dyDescent="0.3">
      <c r="A209" s="230"/>
      <c r="B209" s="119" t="s">
        <v>8</v>
      </c>
      <c r="C209" s="111">
        <v>0</v>
      </c>
      <c r="D209" s="111">
        <v>0</v>
      </c>
      <c r="E209" s="111">
        <f>IFERROR(D209/C209*100,0)</f>
        <v>0</v>
      </c>
      <c r="F209" s="57"/>
      <c r="G209" s="63"/>
      <c r="H209" s="16"/>
    </row>
    <row r="210" spans="1:9" s="8" customFormat="1" x14ac:dyDescent="0.3">
      <c r="A210" s="230"/>
      <c r="B210" s="119" t="s">
        <v>4</v>
      </c>
      <c r="C210" s="111">
        <v>738.1</v>
      </c>
      <c r="D210" s="111">
        <v>734.45</v>
      </c>
      <c r="E210" s="111">
        <f t="shared" ref="E210:E212" si="44">IFERROR(D210/C210*100,0)</f>
        <v>99.505487061373799</v>
      </c>
      <c r="F210" s="57"/>
      <c r="G210" s="16"/>
      <c r="H210" s="16"/>
    </row>
    <row r="211" spans="1:9" ht="19.5" customHeight="1" x14ac:dyDescent="0.3">
      <c r="B211" s="112" t="s">
        <v>5</v>
      </c>
      <c r="C211" s="111">
        <v>194.3</v>
      </c>
      <c r="D211" s="111">
        <v>193.33250000000001</v>
      </c>
      <c r="E211" s="111">
        <f t="shared" si="44"/>
        <v>99.502058672156451</v>
      </c>
      <c r="F211" s="22"/>
      <c r="G211" s="13"/>
      <c r="H211" s="13"/>
    </row>
    <row r="212" spans="1:9" ht="19.5" customHeight="1" x14ac:dyDescent="0.3">
      <c r="B212" s="112" t="s">
        <v>7</v>
      </c>
      <c r="C212" s="111">
        <v>123.6</v>
      </c>
      <c r="D212" s="111">
        <v>122.9342</v>
      </c>
      <c r="E212" s="111">
        <f t="shared" si="44"/>
        <v>99.461326860841439</v>
      </c>
      <c r="F212" s="22"/>
      <c r="G212" s="13"/>
      <c r="H212" s="65"/>
    </row>
    <row r="213" spans="1:9" s="29" customFormat="1" ht="207" customHeight="1" x14ac:dyDescent="0.3">
      <c r="A213" s="230">
        <v>35</v>
      </c>
      <c r="B213" s="159" t="s">
        <v>45</v>
      </c>
      <c r="C213" s="108">
        <f>SUM(C214:C217)</f>
        <v>29945.732800000002</v>
      </c>
      <c r="D213" s="108">
        <f>SUM(D214:D217)</f>
        <v>20122.8763</v>
      </c>
      <c r="E213" s="108">
        <f>IFERROR(D213/C213*100,0)</f>
        <v>67.197808897834008</v>
      </c>
      <c r="F213" s="160" t="s">
        <v>178</v>
      </c>
      <c r="G213" s="28"/>
      <c r="H213" s="28"/>
      <c r="I213" s="64"/>
    </row>
    <row r="214" spans="1:9" s="8" customFormat="1" x14ac:dyDescent="0.3">
      <c r="A214" s="230"/>
      <c r="B214" s="119" t="s">
        <v>8</v>
      </c>
      <c r="C214" s="111">
        <v>0</v>
      </c>
      <c r="D214" s="111">
        <v>0</v>
      </c>
      <c r="E214" s="111">
        <f>IFERROR(D214/C214*100,0)</f>
        <v>0</v>
      </c>
      <c r="F214" s="57"/>
      <c r="G214" s="63"/>
      <c r="H214" s="16"/>
    </row>
    <row r="215" spans="1:9" s="8" customFormat="1" x14ac:dyDescent="0.3">
      <c r="A215" s="230"/>
      <c r="B215" s="119" t="s">
        <v>4</v>
      </c>
      <c r="C215" s="111">
        <v>0</v>
      </c>
      <c r="D215" s="111">
        <v>0</v>
      </c>
      <c r="E215" s="111">
        <f t="shared" ref="E215:E217" si="45">IFERROR(D215/C215*100,0)</f>
        <v>0</v>
      </c>
      <c r="F215" s="57"/>
      <c r="G215" s="16"/>
      <c r="H215" s="16"/>
    </row>
    <row r="216" spans="1:9" ht="19.5" customHeight="1" x14ac:dyDescent="0.3">
      <c r="B216" s="112" t="s">
        <v>5</v>
      </c>
      <c r="C216" s="111">
        <v>6255.0144</v>
      </c>
      <c r="D216" s="111">
        <v>5407.8762999999999</v>
      </c>
      <c r="E216" s="111">
        <f t="shared" si="45"/>
        <v>86.456656278840853</v>
      </c>
      <c r="F216" s="22"/>
      <c r="G216" s="13"/>
      <c r="H216" s="13"/>
    </row>
    <row r="217" spans="1:9" ht="19.5" customHeight="1" x14ac:dyDescent="0.3">
      <c r="B217" s="112" t="s">
        <v>7</v>
      </c>
      <c r="C217" s="111">
        <v>23690.718400000002</v>
      </c>
      <c r="D217" s="111">
        <v>14715</v>
      </c>
      <c r="E217" s="111">
        <f t="shared" si="45"/>
        <v>62.112932801565016</v>
      </c>
      <c r="F217" s="22"/>
      <c r="G217" s="13"/>
      <c r="H217" s="65"/>
    </row>
    <row r="218" spans="1:9" ht="177.75" customHeight="1" x14ac:dyDescent="0.3">
      <c r="A218" s="100">
        <v>36</v>
      </c>
      <c r="B218" s="159" t="s">
        <v>174</v>
      </c>
      <c r="C218" s="108">
        <f>SUM(C219:C222)</f>
        <v>45264.4</v>
      </c>
      <c r="D218" s="108">
        <f>SUM(D219:D222)</f>
        <v>45264.4</v>
      </c>
      <c r="E218" s="108">
        <f>IFERROR(D218/C218*100,0)</f>
        <v>100</v>
      </c>
      <c r="F218" s="112" t="s">
        <v>175</v>
      </c>
      <c r="G218" s="13"/>
      <c r="H218" s="65"/>
    </row>
    <row r="219" spans="1:9" s="8" customFormat="1" x14ac:dyDescent="0.3">
      <c r="A219" s="230"/>
      <c r="B219" s="119" t="s">
        <v>8</v>
      </c>
      <c r="C219" s="111">
        <v>0</v>
      </c>
      <c r="D219" s="111">
        <v>0</v>
      </c>
      <c r="E219" s="111">
        <f>IFERROR(D219/C219*100,0)</f>
        <v>0</v>
      </c>
      <c r="F219" s="57"/>
      <c r="G219" s="63"/>
      <c r="H219" s="16"/>
    </row>
    <row r="220" spans="1:9" ht="19.5" customHeight="1" x14ac:dyDescent="0.3">
      <c r="B220" s="119" t="s">
        <v>4</v>
      </c>
      <c r="C220" s="111">
        <v>3069.4</v>
      </c>
      <c r="D220" s="111">
        <v>3069.4</v>
      </c>
      <c r="E220" s="111">
        <f t="shared" ref="E220:E222" si="46">IFERROR(D220/C220*100,0)</f>
        <v>100</v>
      </c>
      <c r="F220" s="22"/>
      <c r="G220" s="13"/>
      <c r="H220" s="65"/>
    </row>
    <row r="221" spans="1:9" ht="19.5" customHeight="1" x14ac:dyDescent="0.3">
      <c r="B221" s="119" t="s">
        <v>5</v>
      </c>
      <c r="C221" s="111">
        <v>0</v>
      </c>
      <c r="D221" s="111">
        <v>0</v>
      </c>
      <c r="E221" s="111">
        <f t="shared" si="46"/>
        <v>0</v>
      </c>
      <c r="F221" s="22"/>
      <c r="G221" s="13"/>
      <c r="H221" s="65"/>
    </row>
    <row r="222" spans="1:9" x14ac:dyDescent="0.25">
      <c r="A222" s="230"/>
      <c r="B222" s="119" t="s">
        <v>12</v>
      </c>
      <c r="C222" s="111">
        <v>42195</v>
      </c>
      <c r="D222" s="111">
        <v>42195</v>
      </c>
      <c r="E222" s="111">
        <f t="shared" si="46"/>
        <v>100</v>
      </c>
      <c r="F222" s="22"/>
      <c r="G222" s="2"/>
    </row>
    <row r="223" spans="1:9" s="8" customFormat="1" x14ac:dyDescent="0.3">
      <c r="A223" s="230"/>
      <c r="B223" s="129" t="s">
        <v>6</v>
      </c>
      <c r="C223" s="116">
        <f>SUM(C224:C227)</f>
        <v>113941.178</v>
      </c>
      <c r="D223" s="116">
        <f>SUM(D224:D227)</f>
        <v>104112.916</v>
      </c>
      <c r="E223" s="116">
        <f>IFERROR(D223/C223*100,0)</f>
        <v>91.374266816865799</v>
      </c>
      <c r="F223" s="92"/>
      <c r="G223" s="16"/>
      <c r="H223" s="16"/>
    </row>
    <row r="224" spans="1:9" s="8" customFormat="1" x14ac:dyDescent="0.3">
      <c r="A224" s="230"/>
      <c r="B224" s="112" t="s">
        <v>8</v>
      </c>
      <c r="C224" s="144">
        <f>C204+C209+C219+C214</f>
        <v>5217.2</v>
      </c>
      <c r="D224" s="144">
        <f>D204+D209+D219+D214</f>
        <v>5217.2</v>
      </c>
      <c r="E224" s="111">
        <f>IFERROR(D224/C224*100,0)</f>
        <v>100</v>
      </c>
      <c r="F224" s="22"/>
      <c r="G224" s="16"/>
      <c r="H224" s="16"/>
    </row>
    <row r="225" spans="1:9" s="8" customFormat="1" x14ac:dyDescent="0.3">
      <c r="A225" s="230"/>
      <c r="B225" s="112" t="s">
        <v>4</v>
      </c>
      <c r="C225" s="144">
        <f t="shared" ref="C225:D227" si="47">C205+C210+C220+C215</f>
        <v>11967.75</v>
      </c>
      <c r="D225" s="144">
        <f t="shared" si="47"/>
        <v>11964.09</v>
      </c>
      <c r="E225" s="111">
        <f t="shared" ref="E225:E227" si="48">IFERROR(D225/C225*100,0)</f>
        <v>99.969417810365357</v>
      </c>
      <c r="F225" s="22"/>
      <c r="G225" s="16"/>
      <c r="H225" s="16"/>
    </row>
    <row r="226" spans="1:9" s="8" customFormat="1" x14ac:dyDescent="0.3">
      <c r="A226" s="230"/>
      <c r="B226" s="119" t="s">
        <v>5</v>
      </c>
      <c r="C226" s="144">
        <f t="shared" si="47"/>
        <v>30746.909599999999</v>
      </c>
      <c r="D226" s="144">
        <f t="shared" si="47"/>
        <v>29898.691800000001</v>
      </c>
      <c r="E226" s="111">
        <f t="shared" si="48"/>
        <v>97.241290877571657</v>
      </c>
      <c r="F226" s="49"/>
      <c r="G226" s="165">
        <f>(D224+D225+D227)/(C227+C225+C224)*100</f>
        <v>89.205934047254615</v>
      </c>
      <c r="H226" s="16"/>
    </row>
    <row r="227" spans="1:9" s="8" customFormat="1" x14ac:dyDescent="0.3">
      <c r="A227" s="230"/>
      <c r="B227" s="119" t="s">
        <v>7</v>
      </c>
      <c r="C227" s="144">
        <f t="shared" si="47"/>
        <v>66009.318400000004</v>
      </c>
      <c r="D227" s="144">
        <f t="shared" si="47"/>
        <v>57032.934200000003</v>
      </c>
      <c r="E227" s="111">
        <f t="shared" si="48"/>
        <v>86.401337845051884</v>
      </c>
      <c r="F227" s="50"/>
      <c r="G227" s="165">
        <f>(C224+C225+C227)/C223*100</f>
        <v>73.015102933199444</v>
      </c>
      <c r="H227" s="16"/>
      <c r="I227" s="223"/>
    </row>
    <row r="228" spans="1:9" ht="21.75" customHeight="1" x14ac:dyDescent="0.3">
      <c r="B228" s="248" t="s">
        <v>84</v>
      </c>
      <c r="C228" s="248"/>
      <c r="D228" s="248"/>
      <c r="E228" s="248"/>
      <c r="F228" s="248"/>
      <c r="G228" s="13"/>
      <c r="H228" s="13"/>
    </row>
    <row r="229" spans="1:9" s="8" customFormat="1" ht="35.25" customHeight="1" x14ac:dyDescent="0.3">
      <c r="A229" s="230"/>
      <c r="B229" s="188" t="s">
        <v>76</v>
      </c>
      <c r="C229" s="125">
        <f>C230+C235+C240+C245+C250+C255</f>
        <v>364249.44579999999</v>
      </c>
      <c r="D229" s="125">
        <f>D230+D235+D240+D245+D250+D255</f>
        <v>356693.30689999997</v>
      </c>
      <c r="E229" s="108">
        <f>IFERROR(D229/C229*100,0)</f>
        <v>97.925559259697849</v>
      </c>
      <c r="F229" s="11"/>
      <c r="G229" s="16"/>
      <c r="H229" s="84"/>
    </row>
    <row r="230" spans="1:9" s="8" customFormat="1" ht="355.5" customHeight="1" x14ac:dyDescent="0.3">
      <c r="A230" s="230">
        <v>37</v>
      </c>
      <c r="B230" s="189" t="s">
        <v>230</v>
      </c>
      <c r="C230" s="108">
        <f>SUM(C231:C234)</f>
        <v>4223.6872999999996</v>
      </c>
      <c r="D230" s="108">
        <f>SUM(D231:D234)</f>
        <v>2357.1183000000001</v>
      </c>
      <c r="E230" s="108">
        <f>IFERROR(D230/C230*100,0)</f>
        <v>55.807121422080662</v>
      </c>
      <c r="F230" s="191" t="s">
        <v>324</v>
      </c>
      <c r="G230" s="48"/>
      <c r="H230" s="16"/>
    </row>
    <row r="231" spans="1:9" s="6" customFormat="1" x14ac:dyDescent="0.25">
      <c r="A231" s="230"/>
      <c r="B231" s="112" t="s">
        <v>8</v>
      </c>
      <c r="C231" s="105">
        <v>0</v>
      </c>
      <c r="D231" s="105">
        <v>0</v>
      </c>
      <c r="E231" s="105">
        <f>IFERROR(D231/C231*100,0)</f>
        <v>0</v>
      </c>
      <c r="F231" s="11"/>
      <c r="G231" s="15"/>
      <c r="H231" s="15"/>
    </row>
    <row r="232" spans="1:9" s="8" customFormat="1" ht="18.75" customHeight="1" x14ac:dyDescent="0.3">
      <c r="A232" s="230"/>
      <c r="B232" s="113" t="s">
        <v>4</v>
      </c>
      <c r="C232" s="105">
        <v>527.33330000000001</v>
      </c>
      <c r="D232" s="105">
        <v>527.33330000000001</v>
      </c>
      <c r="E232" s="105">
        <f t="shared" ref="E232:E234" si="49">IFERROR(D232/C232*100,0)</f>
        <v>100</v>
      </c>
      <c r="F232" s="11"/>
      <c r="G232" s="16"/>
      <c r="H232" s="16"/>
    </row>
    <row r="233" spans="1:9" s="8" customFormat="1" ht="18.75" customHeight="1" x14ac:dyDescent="0.3">
      <c r="A233" s="230"/>
      <c r="B233" s="113" t="s">
        <v>5</v>
      </c>
      <c r="C233" s="105">
        <v>496.35399999999998</v>
      </c>
      <c r="D233" s="105">
        <v>329.78500000000003</v>
      </c>
      <c r="E233" s="105">
        <f t="shared" si="49"/>
        <v>66.441491354960377</v>
      </c>
      <c r="F233" s="11"/>
      <c r="G233" s="16"/>
      <c r="H233" s="16"/>
    </row>
    <row r="234" spans="1:9" s="8" customFormat="1" ht="18.75" customHeight="1" x14ac:dyDescent="0.3">
      <c r="A234" s="230"/>
      <c r="B234" s="113" t="s">
        <v>12</v>
      </c>
      <c r="C234" s="105">
        <v>3200</v>
      </c>
      <c r="D234" s="105">
        <v>1500</v>
      </c>
      <c r="E234" s="105">
        <f t="shared" si="49"/>
        <v>46.875</v>
      </c>
      <c r="F234" s="11"/>
      <c r="G234" s="16"/>
      <c r="H234" s="16"/>
    </row>
    <row r="235" spans="1:9" s="8" customFormat="1" ht="146.25" customHeight="1" x14ac:dyDescent="0.3">
      <c r="A235" s="230">
        <v>38</v>
      </c>
      <c r="B235" s="122" t="s">
        <v>231</v>
      </c>
      <c r="C235" s="108">
        <f>SUM(C236:C239)</f>
        <v>5941.1</v>
      </c>
      <c r="D235" s="108">
        <f>SUM(D236:D239)</f>
        <v>1947.3333</v>
      </c>
      <c r="E235" s="108">
        <f>IFERROR(D235/C235*100,0)</f>
        <v>32.777319014997218</v>
      </c>
      <c r="F235" s="114" t="s">
        <v>243</v>
      </c>
      <c r="G235" s="16"/>
      <c r="H235" s="24"/>
      <c r="I235" s="24"/>
    </row>
    <row r="236" spans="1:9" s="6" customFormat="1" x14ac:dyDescent="0.25">
      <c r="A236" s="230"/>
      <c r="B236" s="112" t="s">
        <v>8</v>
      </c>
      <c r="C236" s="105">
        <v>0</v>
      </c>
      <c r="D236" s="105">
        <v>0</v>
      </c>
      <c r="E236" s="105">
        <f>IFERROR(D236/C236*100,0)</f>
        <v>0</v>
      </c>
      <c r="F236" s="113"/>
      <c r="G236" s="15"/>
      <c r="H236" s="15"/>
    </row>
    <row r="237" spans="1:9" s="8" customFormat="1" x14ac:dyDescent="0.3">
      <c r="A237" s="230"/>
      <c r="B237" s="113" t="s">
        <v>4</v>
      </c>
      <c r="C237" s="105">
        <v>0</v>
      </c>
      <c r="D237" s="105">
        <v>0</v>
      </c>
      <c r="E237" s="105">
        <f t="shared" ref="E237:E239" si="50">IFERROR(D237/C237*100,0)</f>
        <v>0</v>
      </c>
      <c r="F237" s="113"/>
      <c r="G237" s="16"/>
      <c r="H237" s="16"/>
    </row>
    <row r="238" spans="1:9" s="8" customFormat="1" x14ac:dyDescent="0.3">
      <c r="A238" s="230"/>
      <c r="B238" s="113" t="s">
        <v>5</v>
      </c>
      <c r="C238" s="105">
        <v>5941.1</v>
      </c>
      <c r="D238" s="105">
        <v>1947.3333</v>
      </c>
      <c r="E238" s="105">
        <f t="shared" si="50"/>
        <v>32.777319014997218</v>
      </c>
      <c r="F238" s="113"/>
      <c r="G238" s="16"/>
      <c r="H238" s="16"/>
    </row>
    <row r="239" spans="1:9" s="8" customFormat="1" ht="18.75" customHeight="1" x14ac:dyDescent="0.3">
      <c r="A239" s="230"/>
      <c r="B239" s="113" t="s">
        <v>12</v>
      </c>
      <c r="C239" s="105">
        <v>0</v>
      </c>
      <c r="D239" s="105">
        <v>0</v>
      </c>
      <c r="E239" s="105">
        <f t="shared" si="50"/>
        <v>0</v>
      </c>
      <c r="F239" s="113"/>
      <c r="G239" s="16"/>
      <c r="H239" s="16"/>
    </row>
    <row r="240" spans="1:9" s="8" customFormat="1" ht="66" x14ac:dyDescent="0.3">
      <c r="A240" s="230">
        <v>39</v>
      </c>
      <c r="B240" s="122" t="s">
        <v>232</v>
      </c>
      <c r="C240" s="108">
        <f>SUM(C241:C244)</f>
        <v>205344.55050000001</v>
      </c>
      <c r="D240" s="108">
        <f>SUM(D241:D244)</f>
        <v>205275.7009</v>
      </c>
      <c r="E240" s="108">
        <f>IFERROR(D240/C240*100,0)</f>
        <v>99.966471182297084</v>
      </c>
      <c r="F240" s="110" t="s">
        <v>244</v>
      </c>
      <c r="G240" s="48"/>
      <c r="H240" s="16"/>
    </row>
    <row r="241" spans="1:8" s="6" customFormat="1" x14ac:dyDescent="0.25">
      <c r="A241" s="230"/>
      <c r="B241" s="112" t="s">
        <v>8</v>
      </c>
      <c r="C241" s="105">
        <v>0</v>
      </c>
      <c r="D241" s="105">
        <v>0</v>
      </c>
      <c r="E241" s="105">
        <f>IFERROR(D241/C241*100,0)</f>
        <v>0</v>
      </c>
      <c r="F241" s="113"/>
      <c r="G241" s="15"/>
      <c r="H241" s="15"/>
    </row>
    <row r="242" spans="1:8" s="8" customFormat="1" x14ac:dyDescent="0.3">
      <c r="A242" s="230"/>
      <c r="B242" s="113" t="s">
        <v>4</v>
      </c>
      <c r="C242" s="105">
        <v>186863.53950000001</v>
      </c>
      <c r="D242" s="105">
        <v>186800.8878</v>
      </c>
      <c r="E242" s="105">
        <f t="shared" ref="E242:E244" si="51">IFERROR(D242/C242*100,0)</f>
        <v>99.966471950511234</v>
      </c>
      <c r="F242" s="113"/>
      <c r="G242" s="16"/>
      <c r="H242" s="16"/>
    </row>
    <row r="243" spans="1:8" s="8" customFormat="1" ht="18.75" customHeight="1" x14ac:dyDescent="0.3">
      <c r="A243" s="230"/>
      <c r="B243" s="113" t="s">
        <v>5</v>
      </c>
      <c r="C243" s="105">
        <v>18481.010999999999</v>
      </c>
      <c r="D243" s="105">
        <v>18474.813099999999</v>
      </c>
      <c r="E243" s="105">
        <f t="shared" si="51"/>
        <v>99.966463414799122</v>
      </c>
      <c r="F243" s="113"/>
      <c r="G243" s="16"/>
      <c r="H243" s="16"/>
    </row>
    <row r="244" spans="1:8" s="8" customFormat="1" ht="18.75" customHeight="1" x14ac:dyDescent="0.3">
      <c r="A244" s="230"/>
      <c r="B244" s="113" t="s">
        <v>7</v>
      </c>
      <c r="C244" s="105">
        <v>0</v>
      </c>
      <c r="D244" s="105">
        <v>0</v>
      </c>
      <c r="E244" s="105">
        <f t="shared" si="51"/>
        <v>0</v>
      </c>
      <c r="F244" s="113"/>
      <c r="G244" s="16"/>
      <c r="H244" s="16"/>
    </row>
    <row r="245" spans="1:8" s="8" customFormat="1" ht="144" customHeight="1" x14ac:dyDescent="0.3">
      <c r="A245" s="230">
        <v>40</v>
      </c>
      <c r="B245" s="122" t="s">
        <v>233</v>
      </c>
      <c r="C245" s="108">
        <f>SUM(C246:C249)</f>
        <v>18838.0972</v>
      </c>
      <c r="D245" s="108">
        <f>SUM(D246:D249)</f>
        <v>17368.390500000001</v>
      </c>
      <c r="E245" s="108">
        <f>IFERROR(D245/C245*100,0)</f>
        <v>92.198221060245942</v>
      </c>
      <c r="F245" s="141" t="s">
        <v>285</v>
      </c>
      <c r="G245" s="48"/>
      <c r="H245" s="16"/>
    </row>
    <row r="246" spans="1:8" s="6" customFormat="1" x14ac:dyDescent="0.25">
      <c r="A246" s="230"/>
      <c r="B246" s="112" t="s">
        <v>8</v>
      </c>
      <c r="C246" s="105">
        <v>0</v>
      </c>
      <c r="D246" s="105">
        <v>0</v>
      </c>
      <c r="E246" s="105">
        <f>IFERROR(D246/C246*100,0)</f>
        <v>0</v>
      </c>
      <c r="F246" s="11"/>
      <c r="G246" s="15"/>
      <c r="H246" s="15"/>
    </row>
    <row r="247" spans="1:8" s="8" customFormat="1" x14ac:dyDescent="0.3">
      <c r="A247" s="230"/>
      <c r="B247" s="113" t="s">
        <v>4</v>
      </c>
      <c r="C247" s="105">
        <v>12662.628699999999</v>
      </c>
      <c r="D247" s="105">
        <v>12662.6286</v>
      </c>
      <c r="E247" s="105">
        <f t="shared" ref="E247:E249" si="52">IFERROR(D247/C247*100,0)</f>
        <v>99.999999210274567</v>
      </c>
      <c r="F247" s="89"/>
      <c r="G247" s="16"/>
      <c r="H247" s="16"/>
    </row>
    <row r="248" spans="1:8" s="8" customFormat="1" x14ac:dyDescent="0.3">
      <c r="A248" s="230"/>
      <c r="B248" s="113" t="s">
        <v>5</v>
      </c>
      <c r="C248" s="105">
        <v>6175.4684999999999</v>
      </c>
      <c r="D248" s="105">
        <v>4705.7619000000004</v>
      </c>
      <c r="E248" s="105">
        <f t="shared" si="52"/>
        <v>76.200889049956302</v>
      </c>
      <c r="F248" s="89"/>
      <c r="G248" s="16"/>
      <c r="H248" s="16"/>
    </row>
    <row r="249" spans="1:8" s="8" customFormat="1" ht="18.75" customHeight="1" x14ac:dyDescent="0.3">
      <c r="A249" s="230"/>
      <c r="B249" s="113" t="s">
        <v>7</v>
      </c>
      <c r="C249" s="105">
        <v>0</v>
      </c>
      <c r="D249" s="105">
        <v>0</v>
      </c>
      <c r="E249" s="105">
        <f t="shared" si="52"/>
        <v>0</v>
      </c>
      <c r="F249" s="11"/>
      <c r="G249" s="16"/>
      <c r="H249" s="16"/>
    </row>
    <row r="250" spans="1:8" s="8" customFormat="1" ht="135" customHeight="1" x14ac:dyDescent="0.3">
      <c r="A250" s="230">
        <v>41</v>
      </c>
      <c r="B250" s="122" t="s">
        <v>234</v>
      </c>
      <c r="C250" s="108">
        <f>SUM(C251:C254)</f>
        <v>127924.6498</v>
      </c>
      <c r="D250" s="108">
        <f>SUM(D251:D254)</f>
        <v>127924.00320000001</v>
      </c>
      <c r="E250" s="108">
        <f>IFERROR(D250/C250*100,0)</f>
        <v>99.999494546202783</v>
      </c>
      <c r="F250" s="141" t="s">
        <v>269</v>
      </c>
      <c r="G250" s="16"/>
      <c r="H250" s="16"/>
    </row>
    <row r="251" spans="1:8" s="6" customFormat="1" x14ac:dyDescent="0.25">
      <c r="A251" s="230"/>
      <c r="B251" s="112" t="s">
        <v>8</v>
      </c>
      <c r="C251" s="105">
        <v>0</v>
      </c>
      <c r="D251" s="105">
        <v>0</v>
      </c>
      <c r="E251" s="105">
        <f>IFERROR(D251/C251*100,0)</f>
        <v>0</v>
      </c>
      <c r="F251" s="11"/>
      <c r="G251" s="15"/>
      <c r="H251" s="15"/>
    </row>
    <row r="252" spans="1:8" s="8" customFormat="1" ht="23.25" customHeight="1" x14ac:dyDescent="0.3">
      <c r="A252" s="230"/>
      <c r="B252" s="113" t="s">
        <v>4</v>
      </c>
      <c r="C252" s="105">
        <v>0</v>
      </c>
      <c r="D252" s="105">
        <v>0</v>
      </c>
      <c r="E252" s="105">
        <f t="shared" ref="E252:E254" si="53">IFERROR(D252/C252*100,0)</f>
        <v>0</v>
      </c>
      <c r="F252" s="89"/>
      <c r="G252" s="16"/>
      <c r="H252" s="16"/>
    </row>
    <row r="253" spans="1:8" s="8" customFormat="1" x14ac:dyDescent="0.3">
      <c r="A253" s="230"/>
      <c r="B253" s="113" t="s">
        <v>5</v>
      </c>
      <c r="C253" s="105">
        <v>0</v>
      </c>
      <c r="D253" s="105">
        <v>0</v>
      </c>
      <c r="E253" s="105">
        <f t="shared" si="53"/>
        <v>0</v>
      </c>
      <c r="F253" s="89"/>
      <c r="G253" s="16"/>
      <c r="H253" s="16"/>
    </row>
    <row r="254" spans="1:8" s="8" customFormat="1" ht="18.75" customHeight="1" x14ac:dyDescent="0.3">
      <c r="A254" s="230"/>
      <c r="B254" s="113" t="s">
        <v>7</v>
      </c>
      <c r="C254" s="105">
        <v>127924.6498</v>
      </c>
      <c r="D254" s="105">
        <v>127924.00320000001</v>
      </c>
      <c r="E254" s="105">
        <f t="shared" si="53"/>
        <v>99.999494546202783</v>
      </c>
      <c r="F254" s="11"/>
      <c r="G254" s="16"/>
      <c r="H254" s="16"/>
    </row>
    <row r="255" spans="1:8" s="8" customFormat="1" ht="102.75" customHeight="1" x14ac:dyDescent="0.3">
      <c r="A255" s="230">
        <v>42</v>
      </c>
      <c r="B255" s="122" t="s">
        <v>235</v>
      </c>
      <c r="C255" s="108">
        <f>SUM(C256:C259)</f>
        <v>1977.3610000000001</v>
      </c>
      <c r="D255" s="108">
        <f>SUM(D256:D259)</f>
        <v>1820.7607</v>
      </c>
      <c r="E255" s="108">
        <f>IFERROR(D255/C255*100,0)</f>
        <v>92.080338390410247</v>
      </c>
      <c r="F255" s="141" t="s">
        <v>143</v>
      </c>
      <c r="G255" s="16"/>
      <c r="H255" s="16"/>
    </row>
    <row r="256" spans="1:8" s="6" customFormat="1" x14ac:dyDescent="0.25">
      <c r="A256" s="230"/>
      <c r="B256" s="112" t="s">
        <v>8</v>
      </c>
      <c r="C256" s="105">
        <v>0</v>
      </c>
      <c r="D256" s="105">
        <v>0</v>
      </c>
      <c r="E256" s="105">
        <f>IFERROR(D256/C256*100,0)</f>
        <v>0</v>
      </c>
      <c r="F256" s="11"/>
      <c r="G256" s="15"/>
      <c r="H256" s="15"/>
    </row>
    <row r="257" spans="1:8" s="8" customFormat="1" ht="23.25" customHeight="1" x14ac:dyDescent="0.3">
      <c r="A257" s="230"/>
      <c r="B257" s="113" t="s">
        <v>4</v>
      </c>
      <c r="C257" s="105">
        <v>1799.3985</v>
      </c>
      <c r="D257" s="105">
        <v>1656.8922</v>
      </c>
      <c r="E257" s="105">
        <f t="shared" ref="E257:E259" si="54">IFERROR(D257/C257*100,0)</f>
        <v>92.080336845895999</v>
      </c>
      <c r="F257" s="89"/>
      <c r="G257" s="16"/>
      <c r="H257" s="16"/>
    </row>
    <row r="258" spans="1:8" s="8" customFormat="1" x14ac:dyDescent="0.3">
      <c r="A258" s="230"/>
      <c r="B258" s="113" t="s">
        <v>5</v>
      </c>
      <c r="C258" s="105">
        <v>177.96250000000001</v>
      </c>
      <c r="D258" s="105">
        <v>163.86850000000001</v>
      </c>
      <c r="E258" s="105">
        <f t="shared" si="54"/>
        <v>92.080354007164431</v>
      </c>
      <c r="F258" s="89"/>
      <c r="G258" s="16"/>
      <c r="H258" s="16"/>
    </row>
    <row r="259" spans="1:8" s="8" customFormat="1" ht="18.75" customHeight="1" x14ac:dyDescent="0.3">
      <c r="A259" s="230"/>
      <c r="B259" s="113" t="s">
        <v>7</v>
      </c>
      <c r="C259" s="105">
        <v>0</v>
      </c>
      <c r="D259" s="105">
        <v>0</v>
      </c>
      <c r="E259" s="105">
        <f t="shared" si="54"/>
        <v>0</v>
      </c>
      <c r="F259" s="11"/>
      <c r="G259" s="16"/>
      <c r="H259" s="16"/>
    </row>
    <row r="260" spans="1:8" s="8" customFormat="1" ht="66" x14ac:dyDescent="0.3">
      <c r="A260" s="230"/>
      <c r="B260" s="122" t="s">
        <v>236</v>
      </c>
      <c r="C260" s="108">
        <f>C261+C266</f>
        <v>5901.9375</v>
      </c>
      <c r="D260" s="108">
        <f>D261+D266</f>
        <v>5901.8874000000005</v>
      </c>
      <c r="E260" s="108">
        <f>IFERROR(D260/C260*100,0)</f>
        <v>99.999151126219161</v>
      </c>
      <c r="F260" s="21"/>
      <c r="G260" s="16"/>
      <c r="H260" s="16"/>
    </row>
    <row r="261" spans="1:8" s="8" customFormat="1" ht="249" customHeight="1" x14ac:dyDescent="0.3">
      <c r="A261" s="230">
        <v>43</v>
      </c>
      <c r="B261" s="122" t="s">
        <v>237</v>
      </c>
      <c r="C261" s="108">
        <f>SUM(C262:C265)</f>
        <v>5889.7375000000002</v>
      </c>
      <c r="D261" s="108">
        <f>SUM(D262:D265)</f>
        <v>5889.6874000000007</v>
      </c>
      <c r="E261" s="108">
        <f>IFERROR(D261/C261*100,0)</f>
        <v>99.99914936786233</v>
      </c>
      <c r="F261" s="110" t="s">
        <v>286</v>
      </c>
      <c r="G261" s="48"/>
      <c r="H261" s="16"/>
    </row>
    <row r="262" spans="1:8" s="8" customFormat="1" x14ac:dyDescent="0.3">
      <c r="A262" s="230"/>
      <c r="B262" s="112" t="s">
        <v>8</v>
      </c>
      <c r="C262" s="105">
        <v>280.59640000000002</v>
      </c>
      <c r="D262" s="105">
        <v>280.59640000000002</v>
      </c>
      <c r="E262" s="105">
        <f>IFERROR(D262/C262*100,0)</f>
        <v>100</v>
      </c>
      <c r="F262" s="21"/>
      <c r="G262" s="16"/>
      <c r="H262" s="16"/>
    </row>
    <row r="263" spans="1:8" s="8" customFormat="1" ht="18.75" customHeight="1" x14ac:dyDescent="0.3">
      <c r="A263" s="230"/>
      <c r="B263" s="113" t="s">
        <v>4</v>
      </c>
      <c r="C263" s="105">
        <v>5314.6066000000001</v>
      </c>
      <c r="D263" s="105">
        <v>5314.6066000000001</v>
      </c>
      <c r="E263" s="105">
        <f t="shared" ref="E263:E265" si="55">IFERROR(D263/C263*100,0)</f>
        <v>100</v>
      </c>
      <c r="F263" s="11"/>
      <c r="G263" s="16"/>
      <c r="H263" s="16"/>
    </row>
    <row r="264" spans="1:8" s="8" customFormat="1" ht="18.75" customHeight="1" x14ac:dyDescent="0.3">
      <c r="A264" s="230"/>
      <c r="B264" s="113" t="s">
        <v>5</v>
      </c>
      <c r="C264" s="105">
        <v>294.53449999999998</v>
      </c>
      <c r="D264" s="105">
        <v>294.48439999999999</v>
      </c>
      <c r="E264" s="105">
        <f t="shared" si="55"/>
        <v>99.982990108119765</v>
      </c>
      <c r="F264" s="113"/>
      <c r="G264" s="16"/>
      <c r="H264" s="16"/>
    </row>
    <row r="265" spans="1:8" s="8" customFormat="1" ht="18.75" customHeight="1" x14ac:dyDescent="0.3">
      <c r="A265" s="230"/>
      <c r="B265" s="113" t="s">
        <v>7</v>
      </c>
      <c r="C265" s="105">
        <v>0</v>
      </c>
      <c r="D265" s="105">
        <v>0</v>
      </c>
      <c r="E265" s="105">
        <f t="shared" si="55"/>
        <v>0</v>
      </c>
      <c r="F265" s="113"/>
      <c r="G265" s="16"/>
      <c r="H265" s="16"/>
    </row>
    <row r="266" spans="1:8" s="8" customFormat="1" ht="151.5" customHeight="1" x14ac:dyDescent="0.3">
      <c r="A266" s="230">
        <v>44</v>
      </c>
      <c r="B266" s="122" t="s">
        <v>239</v>
      </c>
      <c r="C266" s="108">
        <f>SUM(C267:C270)</f>
        <v>12.2</v>
      </c>
      <c r="D266" s="108">
        <f>SUM(D267:D270)</f>
        <v>12.2</v>
      </c>
      <c r="E266" s="108">
        <f>IFERROR(D266/C266*100,0)</f>
        <v>100</v>
      </c>
      <c r="F266" s="110" t="s">
        <v>287</v>
      </c>
      <c r="G266" s="48"/>
      <c r="H266" s="16"/>
    </row>
    <row r="267" spans="1:8" s="8" customFormat="1" x14ac:dyDescent="0.3">
      <c r="A267" s="230"/>
      <c r="B267" s="112" t="s">
        <v>8</v>
      </c>
      <c r="C267" s="105">
        <v>0</v>
      </c>
      <c r="D267" s="105">
        <v>0</v>
      </c>
      <c r="E267" s="105">
        <f>IFERROR(D267/C267*100,0)</f>
        <v>0</v>
      </c>
      <c r="F267" s="110"/>
      <c r="G267" s="16"/>
      <c r="H267" s="16"/>
    </row>
    <row r="268" spans="1:8" s="8" customFormat="1" ht="18.75" customHeight="1" x14ac:dyDescent="0.3">
      <c r="A268" s="230"/>
      <c r="B268" s="113" t="s">
        <v>4</v>
      </c>
      <c r="C268" s="105">
        <v>12.2</v>
      </c>
      <c r="D268" s="105">
        <v>12.2</v>
      </c>
      <c r="E268" s="105">
        <f t="shared" ref="E268:E270" si="56">IFERROR(D268/C268*100,0)</f>
        <v>100</v>
      </c>
      <c r="F268" s="11"/>
      <c r="G268" s="16"/>
      <c r="H268" s="16"/>
    </row>
    <row r="269" spans="1:8" s="8" customFormat="1" ht="18.75" customHeight="1" x14ac:dyDescent="0.3">
      <c r="A269" s="230"/>
      <c r="B269" s="113" t="s">
        <v>5</v>
      </c>
      <c r="C269" s="105">
        <v>0</v>
      </c>
      <c r="D269" s="105">
        <v>0</v>
      </c>
      <c r="E269" s="105">
        <f t="shared" si="56"/>
        <v>0</v>
      </c>
      <c r="F269" s="113"/>
      <c r="G269" s="16"/>
      <c r="H269" s="16"/>
    </row>
    <row r="270" spans="1:8" s="8" customFormat="1" ht="18.75" customHeight="1" x14ac:dyDescent="0.3">
      <c r="A270" s="230"/>
      <c r="B270" s="113" t="s">
        <v>7</v>
      </c>
      <c r="C270" s="105">
        <v>0</v>
      </c>
      <c r="D270" s="105">
        <v>0</v>
      </c>
      <c r="E270" s="105">
        <f t="shared" si="56"/>
        <v>0</v>
      </c>
      <c r="F270" s="113"/>
      <c r="G270" s="16"/>
      <c r="H270" s="16"/>
    </row>
    <row r="271" spans="1:8" s="8" customFormat="1" ht="82.5" x14ac:dyDescent="0.3">
      <c r="A271" s="230"/>
      <c r="B271" s="134" t="s">
        <v>77</v>
      </c>
      <c r="C271" s="108">
        <f>C272+C277+C282</f>
        <v>60414.846700000002</v>
      </c>
      <c r="D271" s="108">
        <f>D272+D277+D282</f>
        <v>56751.120899999994</v>
      </c>
      <c r="E271" s="108">
        <f>IFERROR(D271/C271*100,0)</f>
        <v>93.935719446259881</v>
      </c>
      <c r="F271" s="21"/>
      <c r="G271" s="16"/>
      <c r="H271" s="16"/>
    </row>
    <row r="272" spans="1:8" s="8" customFormat="1" ht="123" customHeight="1" x14ac:dyDescent="0.3">
      <c r="A272" s="230">
        <v>45</v>
      </c>
      <c r="B272" s="122" t="s">
        <v>240</v>
      </c>
      <c r="C272" s="108">
        <f>SUM(C273:C276)</f>
        <v>8080.5594000000001</v>
      </c>
      <c r="D272" s="108">
        <f>SUM(D273:D276)</f>
        <v>6863.8221999999996</v>
      </c>
      <c r="E272" s="108">
        <f>IFERROR(D272/C272*100,0)</f>
        <v>84.942413764076775</v>
      </c>
      <c r="F272" s="110" t="s">
        <v>245</v>
      </c>
      <c r="G272" s="48"/>
      <c r="H272" s="16"/>
    </row>
    <row r="273" spans="1:8" s="8" customFormat="1" x14ac:dyDescent="0.3">
      <c r="A273" s="230"/>
      <c r="B273" s="112" t="s">
        <v>8</v>
      </c>
      <c r="C273" s="105">
        <v>0</v>
      </c>
      <c r="D273" s="105">
        <v>0</v>
      </c>
      <c r="E273" s="105">
        <f>IFERROR(D273/C273*100,0)</f>
        <v>0</v>
      </c>
      <c r="F273" s="21"/>
      <c r="G273" s="16"/>
      <c r="H273" s="16"/>
    </row>
    <row r="274" spans="1:8" s="8" customFormat="1" ht="18.75" customHeight="1" x14ac:dyDescent="0.3">
      <c r="A274" s="230"/>
      <c r="B274" s="113" t="s">
        <v>4</v>
      </c>
      <c r="C274" s="105">
        <v>0</v>
      </c>
      <c r="D274" s="105">
        <v>0</v>
      </c>
      <c r="E274" s="105">
        <f t="shared" ref="E274:E276" si="57">IFERROR(D274/C274*100,0)</f>
        <v>0</v>
      </c>
      <c r="F274" s="11"/>
      <c r="G274" s="16"/>
      <c r="H274" s="16"/>
    </row>
    <row r="275" spans="1:8" s="8" customFormat="1" ht="18.75" customHeight="1" x14ac:dyDescent="0.3">
      <c r="A275" s="230"/>
      <c r="B275" s="113" t="s">
        <v>5</v>
      </c>
      <c r="C275" s="105">
        <v>8080.5594000000001</v>
      </c>
      <c r="D275" s="105">
        <v>6863.8221999999996</v>
      </c>
      <c r="E275" s="105">
        <f t="shared" si="57"/>
        <v>84.942413764076775</v>
      </c>
      <c r="F275" s="11"/>
      <c r="G275" s="16"/>
      <c r="H275" s="16"/>
    </row>
    <row r="276" spans="1:8" s="8" customFormat="1" ht="18.75" customHeight="1" x14ac:dyDescent="0.3">
      <c r="A276" s="230"/>
      <c r="B276" s="113" t="s">
        <v>7</v>
      </c>
      <c r="C276" s="105">
        <v>0</v>
      </c>
      <c r="D276" s="105">
        <v>0</v>
      </c>
      <c r="E276" s="105">
        <f t="shared" si="57"/>
        <v>0</v>
      </c>
      <c r="F276" s="11"/>
      <c r="G276" s="16"/>
      <c r="H276" s="16"/>
    </row>
    <row r="277" spans="1:8" s="8" customFormat="1" ht="121.5" customHeight="1" x14ac:dyDescent="0.3">
      <c r="A277" s="230">
        <v>46</v>
      </c>
      <c r="B277" s="122" t="s">
        <v>241</v>
      </c>
      <c r="C277" s="108">
        <f>SUM(C278:C281)</f>
        <v>14853.8873</v>
      </c>
      <c r="D277" s="108">
        <f>SUM(D278:D281)</f>
        <v>14318.410400000001</v>
      </c>
      <c r="E277" s="108">
        <f>IFERROR(D277/C277*100,0)</f>
        <v>96.395038623997095</v>
      </c>
      <c r="F277" s="110" t="s">
        <v>246</v>
      </c>
      <c r="G277" s="48"/>
      <c r="H277" s="16"/>
    </row>
    <row r="278" spans="1:8" s="8" customFormat="1" x14ac:dyDescent="0.3">
      <c r="A278" s="230"/>
      <c r="B278" s="112" t="s">
        <v>8</v>
      </c>
      <c r="C278" s="105">
        <v>0</v>
      </c>
      <c r="D278" s="105">
        <v>0</v>
      </c>
      <c r="E278" s="105">
        <f>IFERROR(D278/C278*100,0)</f>
        <v>0</v>
      </c>
      <c r="F278" s="21"/>
      <c r="G278" s="16"/>
      <c r="H278" s="16"/>
    </row>
    <row r="279" spans="1:8" s="8" customFormat="1" ht="18.75" customHeight="1" x14ac:dyDescent="0.3">
      <c r="A279" s="230"/>
      <c r="B279" s="113" t="s">
        <v>4</v>
      </c>
      <c r="C279" s="105">
        <v>0</v>
      </c>
      <c r="D279" s="105">
        <v>0</v>
      </c>
      <c r="E279" s="105">
        <f t="shared" ref="E279:E281" si="58">IFERROR(D279/C279*100,0)</f>
        <v>0</v>
      </c>
      <c r="F279" s="11"/>
      <c r="G279" s="16"/>
      <c r="H279" s="16"/>
    </row>
    <row r="280" spans="1:8" s="8" customFormat="1" ht="18.75" customHeight="1" x14ac:dyDescent="0.3">
      <c r="A280" s="230"/>
      <c r="B280" s="113" t="s">
        <v>5</v>
      </c>
      <c r="C280" s="105">
        <v>14853.8873</v>
      </c>
      <c r="D280" s="105">
        <v>14318.410400000001</v>
      </c>
      <c r="E280" s="105">
        <f t="shared" si="58"/>
        <v>96.395038623997095</v>
      </c>
      <c r="F280" s="11"/>
      <c r="G280" s="16"/>
      <c r="H280" s="16"/>
    </row>
    <row r="281" spans="1:8" s="8" customFormat="1" ht="18.75" customHeight="1" x14ac:dyDescent="0.3">
      <c r="A281" s="230"/>
      <c r="B281" s="113" t="s">
        <v>7</v>
      </c>
      <c r="C281" s="105">
        <v>0</v>
      </c>
      <c r="D281" s="105">
        <v>0</v>
      </c>
      <c r="E281" s="105">
        <f t="shared" si="58"/>
        <v>0</v>
      </c>
      <c r="F281" s="11"/>
      <c r="G281" s="16"/>
      <c r="H281" s="16"/>
    </row>
    <row r="282" spans="1:8" s="8" customFormat="1" ht="154.5" customHeight="1" x14ac:dyDescent="0.3">
      <c r="A282" s="230">
        <v>47</v>
      </c>
      <c r="B282" s="134" t="s">
        <v>242</v>
      </c>
      <c r="C282" s="108">
        <f>SUM(C283:C286)</f>
        <v>37480.400000000001</v>
      </c>
      <c r="D282" s="108">
        <f>SUM(D283:D286)</f>
        <v>35568.888299999999</v>
      </c>
      <c r="E282" s="108">
        <f>IFERROR(D282/C282*100,0)</f>
        <v>94.899969850908732</v>
      </c>
      <c r="F282" s="110" t="s">
        <v>247</v>
      </c>
      <c r="G282" s="48"/>
      <c r="H282" s="16"/>
    </row>
    <row r="283" spans="1:8" s="8" customFormat="1" x14ac:dyDescent="0.3">
      <c r="A283" s="230"/>
      <c r="B283" s="112" t="s">
        <v>8</v>
      </c>
      <c r="C283" s="105">
        <v>0</v>
      </c>
      <c r="D283" s="105">
        <v>0</v>
      </c>
      <c r="E283" s="105">
        <f>IFERROR(D283/C283*100,0)</f>
        <v>0</v>
      </c>
      <c r="F283" s="110"/>
      <c r="G283" s="16"/>
      <c r="H283" s="16"/>
    </row>
    <row r="284" spans="1:8" s="8" customFormat="1" ht="18.75" customHeight="1" x14ac:dyDescent="0.3">
      <c r="A284" s="230"/>
      <c r="B284" s="113" t="s">
        <v>4</v>
      </c>
      <c r="C284" s="105">
        <v>0</v>
      </c>
      <c r="D284" s="105">
        <v>0</v>
      </c>
      <c r="E284" s="105">
        <f t="shared" ref="E284:E286" si="59">IFERROR(D284/C284*100,0)</f>
        <v>0</v>
      </c>
      <c r="F284" s="113"/>
      <c r="G284" s="16"/>
      <c r="H284" s="16"/>
    </row>
    <row r="285" spans="1:8" ht="18.75" customHeight="1" x14ac:dyDescent="0.3">
      <c r="B285" s="113" t="s">
        <v>5</v>
      </c>
      <c r="C285" s="105">
        <v>37480.400000000001</v>
      </c>
      <c r="D285" s="105">
        <v>35568.888299999999</v>
      </c>
      <c r="E285" s="105">
        <f t="shared" si="59"/>
        <v>94.899969850908732</v>
      </c>
      <c r="F285" s="113"/>
      <c r="G285" s="13"/>
      <c r="H285" s="13"/>
    </row>
    <row r="286" spans="1:8" s="8" customFormat="1" ht="18.75" customHeight="1" x14ac:dyDescent="0.3">
      <c r="A286" s="230"/>
      <c r="B286" s="113" t="s">
        <v>7</v>
      </c>
      <c r="C286" s="111">
        <v>0</v>
      </c>
      <c r="D286" s="111">
        <v>0</v>
      </c>
      <c r="E286" s="111">
        <f t="shared" si="59"/>
        <v>0</v>
      </c>
      <c r="F286" s="113"/>
      <c r="G286" s="16"/>
      <c r="H286" s="16"/>
    </row>
    <row r="287" spans="1:8" s="8" customFormat="1" x14ac:dyDescent="0.3">
      <c r="A287" s="230"/>
      <c r="B287" s="129" t="s">
        <v>6</v>
      </c>
      <c r="C287" s="116">
        <f>SUM(C288:C291)</f>
        <v>430566.2300000001</v>
      </c>
      <c r="D287" s="116">
        <f>SUM(D288:D291)</f>
        <v>419346.31520000007</v>
      </c>
      <c r="E287" s="116">
        <f>IFERROR(D287/C287*100,0)</f>
        <v>97.394148909448845</v>
      </c>
      <c r="F287" s="142"/>
      <c r="G287" s="182"/>
      <c r="H287" s="16"/>
    </row>
    <row r="288" spans="1:8" s="8" customFormat="1" x14ac:dyDescent="0.3">
      <c r="A288" s="230"/>
      <c r="B288" s="138" t="s">
        <v>8</v>
      </c>
      <c r="C288" s="105">
        <f>C231+C236+C241+C246+C251+C256+C262+C267+C273+C278+C283</f>
        <v>280.59640000000002</v>
      </c>
      <c r="D288" s="105">
        <f>D231+D236+D241+D246+D251+D256+D262+D267+D273+D278+D283</f>
        <v>280.59640000000002</v>
      </c>
      <c r="E288" s="111">
        <f>IFERROR(D288/C288*100,0)</f>
        <v>100</v>
      </c>
      <c r="F288" s="110"/>
      <c r="G288" s="195"/>
      <c r="H288" s="16"/>
    </row>
    <row r="289" spans="1:12" s="8" customFormat="1" x14ac:dyDescent="0.3">
      <c r="A289" s="230"/>
      <c r="B289" s="119" t="s">
        <v>4</v>
      </c>
      <c r="C289" s="105">
        <f t="shared" ref="C289:D291" si="60">C232+C237+C242+C247+C252+C257+C263+C268+C274+C279+C284</f>
        <v>207179.70660000003</v>
      </c>
      <c r="D289" s="105">
        <f t="shared" si="60"/>
        <v>206974.5485</v>
      </c>
      <c r="E289" s="111">
        <f t="shared" ref="E289:E291" si="61">IFERROR(D289/C289*100,0)</f>
        <v>99.90097577442944</v>
      </c>
      <c r="F289" s="110"/>
      <c r="G289" s="182"/>
      <c r="H289" s="24"/>
    </row>
    <row r="290" spans="1:12" s="8" customFormat="1" x14ac:dyDescent="0.3">
      <c r="A290" s="230"/>
      <c r="B290" s="119" t="s">
        <v>5</v>
      </c>
      <c r="C290" s="105">
        <f t="shared" si="60"/>
        <v>91981.277200000011</v>
      </c>
      <c r="D290" s="105">
        <f t="shared" si="60"/>
        <v>82667.167100000006</v>
      </c>
      <c r="E290" s="111">
        <f t="shared" si="61"/>
        <v>89.873906534535479</v>
      </c>
      <c r="F290" s="110"/>
      <c r="G290" s="182">
        <f>(C288+C289+C291)/C287*100</f>
        <v>78.637136219438304</v>
      </c>
      <c r="H290" s="16"/>
    </row>
    <row r="291" spans="1:12" s="8" customFormat="1" x14ac:dyDescent="0.3">
      <c r="A291" s="230"/>
      <c r="B291" s="119" t="s">
        <v>7</v>
      </c>
      <c r="C291" s="105">
        <f t="shared" si="60"/>
        <v>131124.64980000001</v>
      </c>
      <c r="D291" s="105">
        <f t="shared" si="60"/>
        <v>129424.00320000001</v>
      </c>
      <c r="E291" s="111">
        <f t="shared" si="61"/>
        <v>98.703030587617249</v>
      </c>
      <c r="F291" s="110"/>
      <c r="G291" s="182">
        <f>SUM(D267,D262,D257,D252,D231,D200,D174)/SUM(C267,C262,C257,C252,C231,C200,C174)*100</f>
        <v>92.966860480896258</v>
      </c>
      <c r="H291" s="16"/>
    </row>
    <row r="292" spans="1:12" s="61" customFormat="1" ht="18.75" customHeight="1" x14ac:dyDescent="0.3">
      <c r="A292" s="231"/>
      <c r="B292" s="255" t="s">
        <v>82</v>
      </c>
      <c r="C292" s="256"/>
      <c r="D292" s="256"/>
      <c r="E292" s="256"/>
      <c r="F292" s="257"/>
      <c r="G292" s="60"/>
      <c r="H292" s="60"/>
    </row>
    <row r="293" spans="1:12" x14ac:dyDescent="0.3">
      <c r="B293" s="243" t="s">
        <v>144</v>
      </c>
      <c r="C293" s="243"/>
      <c r="D293" s="243"/>
      <c r="E293" s="243"/>
      <c r="F293" s="243"/>
      <c r="G293" s="13"/>
      <c r="H293" s="13"/>
      <c r="I293" s="8"/>
      <c r="J293" s="8"/>
      <c r="K293" s="8"/>
      <c r="L293" s="8"/>
    </row>
    <row r="294" spans="1:12" s="8" customFormat="1" ht="33" x14ac:dyDescent="0.3">
      <c r="A294" s="230"/>
      <c r="B294" s="131" t="s">
        <v>35</v>
      </c>
      <c r="C294" s="125">
        <f>C295+C300</f>
        <v>21788.100000000002</v>
      </c>
      <c r="D294" s="125">
        <f>D295+D300</f>
        <v>21731.829999999998</v>
      </c>
      <c r="E294" s="109">
        <f>IFERROR(D294/C294*100,0)</f>
        <v>99.741739757023311</v>
      </c>
      <c r="F294" s="132"/>
      <c r="G294" s="16"/>
      <c r="H294" s="16"/>
    </row>
    <row r="295" spans="1:12" s="38" customFormat="1" ht="208.5" customHeight="1" x14ac:dyDescent="0.3">
      <c r="A295" s="100">
        <v>48</v>
      </c>
      <c r="B295" s="133" t="s">
        <v>101</v>
      </c>
      <c r="C295" s="108">
        <f>SUM(C296:C299)</f>
        <v>1886.6999999999998</v>
      </c>
      <c r="D295" s="108">
        <f>SUM(D296:D299)</f>
        <v>1830.53</v>
      </c>
      <c r="E295" s="108">
        <f>IFERROR(D295/C295*100,0)</f>
        <v>97.022844119361864</v>
      </c>
      <c r="F295" s="120" t="s">
        <v>161</v>
      </c>
      <c r="G295" s="36"/>
      <c r="H295" s="37"/>
    </row>
    <row r="296" spans="1:12" s="8" customFormat="1" x14ac:dyDescent="0.3">
      <c r="A296" s="230"/>
      <c r="B296" s="112" t="s">
        <v>8</v>
      </c>
      <c r="C296" s="111">
        <v>0</v>
      </c>
      <c r="D296" s="111">
        <v>0</v>
      </c>
      <c r="E296" s="111">
        <f>IFERROR(D296/C296*100,0)</f>
        <v>0</v>
      </c>
      <c r="F296" s="110"/>
      <c r="G296" s="16"/>
      <c r="H296" s="16"/>
    </row>
    <row r="297" spans="1:12" x14ac:dyDescent="0.3">
      <c r="B297" s="119" t="s">
        <v>4</v>
      </c>
      <c r="C297" s="105">
        <v>839.1</v>
      </c>
      <c r="D297" s="105">
        <v>838.93</v>
      </c>
      <c r="E297" s="111">
        <f t="shared" ref="E297:E299" si="62">IFERROR(D297/C297*100,0)</f>
        <v>99.979740197831006</v>
      </c>
      <c r="F297" s="119"/>
      <c r="G297" s="18"/>
      <c r="H297" s="13"/>
    </row>
    <row r="298" spans="1:12" x14ac:dyDescent="0.3">
      <c r="B298" s="119" t="s">
        <v>5</v>
      </c>
      <c r="C298" s="105">
        <v>1047.5999999999999</v>
      </c>
      <c r="D298" s="105">
        <v>991.6</v>
      </c>
      <c r="E298" s="111">
        <f t="shared" si="62"/>
        <v>94.654448262695695</v>
      </c>
      <c r="F298" s="119"/>
      <c r="G298" s="18"/>
      <c r="H298" s="13"/>
    </row>
    <row r="299" spans="1:12" s="8" customFormat="1" ht="18.75" customHeight="1" x14ac:dyDescent="0.3">
      <c r="A299" s="230"/>
      <c r="B299" s="113" t="s">
        <v>7</v>
      </c>
      <c r="C299" s="111">
        <v>0</v>
      </c>
      <c r="D299" s="111">
        <v>0</v>
      </c>
      <c r="E299" s="111">
        <f t="shared" si="62"/>
        <v>0</v>
      </c>
      <c r="F299" s="113"/>
      <c r="G299" s="16"/>
      <c r="H299" s="16"/>
    </row>
    <row r="300" spans="1:12" s="38" customFormat="1" ht="133.5" customHeight="1" x14ac:dyDescent="0.3">
      <c r="A300" s="100">
        <v>49</v>
      </c>
      <c r="B300" s="133" t="s">
        <v>164</v>
      </c>
      <c r="C300" s="108">
        <f>SUM(C301:C304)</f>
        <v>19901.400000000001</v>
      </c>
      <c r="D300" s="108">
        <f>SUM(D301:D304)</f>
        <v>19901.3</v>
      </c>
      <c r="E300" s="108">
        <f>IFERROR(D300/C300*100,0)</f>
        <v>99.999497522787323</v>
      </c>
      <c r="F300" s="120" t="s">
        <v>163</v>
      </c>
      <c r="G300" s="36"/>
      <c r="H300" s="37"/>
    </row>
    <row r="301" spans="1:12" s="8" customFormat="1" x14ac:dyDescent="0.3">
      <c r="A301" s="230"/>
      <c r="B301" s="112" t="s">
        <v>8</v>
      </c>
      <c r="C301" s="111">
        <v>0</v>
      </c>
      <c r="D301" s="111">
        <v>0</v>
      </c>
      <c r="E301" s="111">
        <f>IFERROR(D301/C301*100,0)</f>
        <v>0</v>
      </c>
      <c r="F301" s="110"/>
      <c r="G301" s="16"/>
      <c r="H301" s="16"/>
    </row>
    <row r="302" spans="1:12" x14ac:dyDescent="0.3">
      <c r="B302" s="119" t="s">
        <v>4</v>
      </c>
      <c r="C302" s="105">
        <v>7403.4</v>
      </c>
      <c r="D302" s="105">
        <v>7403.33</v>
      </c>
      <c r="E302" s="111">
        <f t="shared" ref="E302:E304" si="63">IFERROR(D302/C302*100,0)</f>
        <v>99.999054488478265</v>
      </c>
      <c r="F302" s="119"/>
      <c r="G302" s="18"/>
      <c r="H302" s="13"/>
    </row>
    <row r="303" spans="1:12" x14ac:dyDescent="0.3">
      <c r="B303" s="119" t="s">
        <v>5</v>
      </c>
      <c r="C303" s="105">
        <v>12498</v>
      </c>
      <c r="D303" s="105">
        <v>12497.97</v>
      </c>
      <c r="E303" s="111">
        <f t="shared" si="63"/>
        <v>99.999759961593853</v>
      </c>
      <c r="F303" s="119"/>
      <c r="G303" s="18"/>
      <c r="H303" s="13"/>
    </row>
    <row r="304" spans="1:12" s="8" customFormat="1" ht="18.75" customHeight="1" x14ac:dyDescent="0.3">
      <c r="A304" s="230"/>
      <c r="B304" s="113" t="s">
        <v>7</v>
      </c>
      <c r="C304" s="111">
        <v>0</v>
      </c>
      <c r="D304" s="111">
        <v>0</v>
      </c>
      <c r="E304" s="111">
        <f t="shared" si="63"/>
        <v>0</v>
      </c>
      <c r="F304" s="113"/>
      <c r="G304" s="16"/>
      <c r="H304" s="16"/>
    </row>
    <row r="305" spans="1:8" ht="40.5" customHeight="1" x14ac:dyDescent="0.3">
      <c r="B305" s="131" t="s">
        <v>34</v>
      </c>
      <c r="C305" s="108">
        <f>C306</f>
        <v>3238.85</v>
      </c>
      <c r="D305" s="108">
        <f>D306</f>
        <v>3079.96</v>
      </c>
      <c r="E305" s="109">
        <f>IFERROR(D305/C305*100,0)</f>
        <v>95.094246414622475</v>
      </c>
      <c r="F305" s="119"/>
      <c r="G305" s="18"/>
      <c r="H305" s="13"/>
    </row>
    <row r="306" spans="1:8" s="38" customFormat="1" ht="162.75" customHeight="1" x14ac:dyDescent="0.3">
      <c r="A306" s="100">
        <v>50</v>
      </c>
      <c r="B306" s="134" t="s">
        <v>36</v>
      </c>
      <c r="C306" s="108">
        <f>SUM(C307:C310)</f>
        <v>3238.85</v>
      </c>
      <c r="D306" s="108">
        <f>SUM(D307:D310)</f>
        <v>3079.96</v>
      </c>
      <c r="E306" s="105">
        <f>IFERROR(D306/C306*100,0)</f>
        <v>95.094246414622475</v>
      </c>
      <c r="F306" s="135" t="s">
        <v>293</v>
      </c>
      <c r="G306" s="37"/>
      <c r="H306" s="37"/>
    </row>
    <row r="307" spans="1:8" s="8" customFormat="1" x14ac:dyDescent="0.3">
      <c r="A307" s="230"/>
      <c r="B307" s="112" t="s">
        <v>8</v>
      </c>
      <c r="C307" s="111">
        <v>0</v>
      </c>
      <c r="D307" s="111">
        <v>0</v>
      </c>
      <c r="E307" s="111">
        <f>IFERROR(D307/C307*100,0)</f>
        <v>0</v>
      </c>
      <c r="F307" s="110"/>
      <c r="G307" s="16"/>
      <c r="H307" s="16"/>
    </row>
    <row r="308" spans="1:8" x14ac:dyDescent="0.3">
      <c r="B308" s="119" t="s">
        <v>4</v>
      </c>
      <c r="C308" s="105">
        <v>3203.7</v>
      </c>
      <c r="D308" s="105">
        <v>3044.81</v>
      </c>
      <c r="E308" s="111">
        <f t="shared" ref="E308:E310" si="64">IFERROR(D308/C308*100,0)</f>
        <v>95.04042201204858</v>
      </c>
      <c r="F308" s="119"/>
      <c r="G308" s="18"/>
      <c r="H308" s="13"/>
    </row>
    <row r="309" spans="1:8" x14ac:dyDescent="0.3">
      <c r="B309" s="119" t="s">
        <v>5</v>
      </c>
      <c r="C309" s="105">
        <v>35.15</v>
      </c>
      <c r="D309" s="105">
        <v>35.15</v>
      </c>
      <c r="E309" s="111">
        <f t="shared" si="64"/>
        <v>100</v>
      </c>
      <c r="F309" s="119"/>
      <c r="G309" s="18"/>
      <c r="H309" s="13"/>
    </row>
    <row r="310" spans="1:8" s="8" customFormat="1" ht="18.75" customHeight="1" x14ac:dyDescent="0.3">
      <c r="A310" s="230"/>
      <c r="B310" s="113" t="s">
        <v>7</v>
      </c>
      <c r="C310" s="111">
        <v>0</v>
      </c>
      <c r="D310" s="111">
        <v>0</v>
      </c>
      <c r="E310" s="111">
        <f t="shared" si="64"/>
        <v>0</v>
      </c>
      <c r="F310" s="113"/>
      <c r="G310" s="16"/>
      <c r="H310" s="16"/>
    </row>
    <row r="311" spans="1:8" ht="49.5" customHeight="1" x14ac:dyDescent="0.3">
      <c r="B311" s="131" t="s">
        <v>37</v>
      </c>
      <c r="C311" s="108">
        <f>C312</f>
        <v>72.69</v>
      </c>
      <c r="D311" s="108">
        <f>D312</f>
        <v>72.69</v>
      </c>
      <c r="E311" s="109">
        <f>IFERROR(D311/C311*100,0)</f>
        <v>100</v>
      </c>
      <c r="F311" s="119"/>
      <c r="G311" s="18"/>
      <c r="H311" s="13"/>
    </row>
    <row r="312" spans="1:8" ht="49.5" x14ac:dyDescent="0.3">
      <c r="A312" s="100">
        <v>51</v>
      </c>
      <c r="B312" s="136" t="s">
        <v>102</v>
      </c>
      <c r="C312" s="108">
        <f>SUM(C313:C316)</f>
        <v>72.69</v>
      </c>
      <c r="D312" s="108">
        <f>SUM(D313:D316)</f>
        <v>72.69</v>
      </c>
      <c r="E312" s="108">
        <f>IFERROR(D312/C312*100,0)</f>
        <v>100</v>
      </c>
      <c r="F312" s="119" t="s">
        <v>162</v>
      </c>
      <c r="G312" s="18"/>
      <c r="H312" s="13"/>
    </row>
    <row r="313" spans="1:8" s="8" customFormat="1" x14ac:dyDescent="0.3">
      <c r="A313" s="230"/>
      <c r="B313" s="112" t="s">
        <v>8</v>
      </c>
      <c r="C313" s="111">
        <v>0</v>
      </c>
      <c r="D313" s="111">
        <v>0</v>
      </c>
      <c r="E313" s="111">
        <f>IFERROR(D313/C313*100,0)</f>
        <v>0</v>
      </c>
      <c r="F313" s="110"/>
      <c r="G313" s="16"/>
      <c r="H313" s="16"/>
    </row>
    <row r="314" spans="1:8" x14ac:dyDescent="0.3">
      <c r="B314" s="137" t="s">
        <v>4</v>
      </c>
      <c r="C314" s="105">
        <v>72.69</v>
      </c>
      <c r="D314" s="105">
        <v>72.69</v>
      </c>
      <c r="E314" s="111">
        <f t="shared" ref="E314:E316" si="65">IFERROR(D314/C314*100,0)</f>
        <v>100</v>
      </c>
      <c r="F314" s="119"/>
      <c r="G314" s="18"/>
      <c r="H314" s="13"/>
    </row>
    <row r="315" spans="1:8" x14ac:dyDescent="0.3">
      <c r="B315" s="119" t="s">
        <v>5</v>
      </c>
      <c r="C315" s="111">
        <v>0</v>
      </c>
      <c r="D315" s="111">
        <v>0</v>
      </c>
      <c r="E315" s="111">
        <f t="shared" si="65"/>
        <v>0</v>
      </c>
      <c r="F315" s="119"/>
      <c r="G315" s="18"/>
      <c r="H315" s="13"/>
    </row>
    <row r="316" spans="1:8" s="8" customFormat="1" ht="18.75" customHeight="1" x14ac:dyDescent="0.3">
      <c r="A316" s="230"/>
      <c r="B316" s="113" t="s">
        <v>7</v>
      </c>
      <c r="C316" s="111">
        <v>0</v>
      </c>
      <c r="D316" s="111">
        <v>0</v>
      </c>
      <c r="E316" s="111">
        <f t="shared" si="65"/>
        <v>0</v>
      </c>
      <c r="F316" s="113"/>
      <c r="G316" s="16"/>
      <c r="H316" s="16"/>
    </row>
    <row r="317" spans="1:8" s="8" customFormat="1" ht="21.75" customHeight="1" x14ac:dyDescent="0.3">
      <c r="A317" s="230"/>
      <c r="B317" s="129" t="s">
        <v>6</v>
      </c>
      <c r="C317" s="116">
        <f>SUM(C318:C321)</f>
        <v>25099.64</v>
      </c>
      <c r="D317" s="116">
        <f>SUM(D318:D321)</f>
        <v>24884.48</v>
      </c>
      <c r="E317" s="116">
        <f>IFERROR(D317/C317*100,0)</f>
        <v>99.142776549783179</v>
      </c>
      <c r="F317" s="130"/>
      <c r="G317" s="16"/>
      <c r="H317" s="16"/>
    </row>
    <row r="318" spans="1:8" s="8" customFormat="1" x14ac:dyDescent="0.3">
      <c r="A318" s="230"/>
      <c r="B318" s="112" t="s">
        <v>8</v>
      </c>
      <c r="C318" s="105">
        <f>C296+C301+C307+C313</f>
        <v>0</v>
      </c>
      <c r="D318" s="105">
        <f>D296+D301+D307+D313</f>
        <v>0</v>
      </c>
      <c r="E318" s="111">
        <f>IFERROR(D318/C318*100,0)</f>
        <v>0</v>
      </c>
      <c r="F318" s="110"/>
      <c r="G318" s="16"/>
      <c r="H318" s="16"/>
    </row>
    <row r="319" spans="1:8" s="8" customFormat="1" ht="19.5" customHeight="1" x14ac:dyDescent="0.3">
      <c r="A319" s="230"/>
      <c r="B319" s="119" t="s">
        <v>4</v>
      </c>
      <c r="C319" s="105">
        <f t="shared" ref="C319:D321" si="66">C297+C302+C308+C314</f>
        <v>11518.890000000001</v>
      </c>
      <c r="D319" s="105">
        <f t="shared" si="66"/>
        <v>11359.76</v>
      </c>
      <c r="E319" s="111">
        <f t="shared" ref="E319:E321" si="67">IFERROR(D319/C319*100,0)</f>
        <v>98.618530084061902</v>
      </c>
      <c r="F319" s="119"/>
      <c r="G319" s="16"/>
      <c r="H319" s="16"/>
    </row>
    <row r="320" spans="1:8" s="8" customFormat="1" ht="19.5" customHeight="1" x14ac:dyDescent="0.3">
      <c r="A320" s="230"/>
      <c r="B320" s="119" t="s">
        <v>5</v>
      </c>
      <c r="C320" s="105">
        <f t="shared" si="66"/>
        <v>13580.75</v>
      </c>
      <c r="D320" s="105">
        <f t="shared" si="66"/>
        <v>13524.72</v>
      </c>
      <c r="E320" s="111">
        <f t="shared" si="67"/>
        <v>99.587430738361277</v>
      </c>
      <c r="F320" s="119"/>
      <c r="G320" s="180">
        <f>(D318+D319+D321)/(C321+C319+C318)*100</f>
        <v>98.618530084061902</v>
      </c>
      <c r="H320" s="16"/>
    </row>
    <row r="321" spans="1:10" s="8" customFormat="1" ht="18.75" customHeight="1" x14ac:dyDescent="0.3">
      <c r="A321" s="230"/>
      <c r="B321" s="113" t="s">
        <v>7</v>
      </c>
      <c r="C321" s="105">
        <f t="shared" si="66"/>
        <v>0</v>
      </c>
      <c r="D321" s="105">
        <f t="shared" si="66"/>
        <v>0</v>
      </c>
      <c r="E321" s="111">
        <f t="shared" si="67"/>
        <v>0</v>
      </c>
      <c r="F321" s="113"/>
      <c r="G321" s="180">
        <f>(C318+C319+C321)/C317*100</f>
        <v>45.892650253151047</v>
      </c>
      <c r="H321" s="16"/>
    </row>
    <row r="322" spans="1:10" x14ac:dyDescent="0.3">
      <c r="B322" s="248" t="s">
        <v>145</v>
      </c>
      <c r="C322" s="243"/>
      <c r="D322" s="243"/>
      <c r="E322" s="243"/>
      <c r="F322" s="243"/>
      <c r="G322" s="13"/>
      <c r="H322" s="13"/>
      <c r="I322" s="8"/>
      <c r="J322" s="8"/>
    </row>
    <row r="323" spans="1:10" s="8" customFormat="1" ht="34.5" customHeight="1" x14ac:dyDescent="0.3">
      <c r="A323" s="230"/>
      <c r="B323" s="122" t="s">
        <v>122</v>
      </c>
      <c r="C323" s="108">
        <f>C324+C329+C339+C344+C334</f>
        <v>61411.695200000002</v>
      </c>
      <c r="D323" s="108">
        <f>D324+D329+D339+D344+D334</f>
        <v>56962.746200000001</v>
      </c>
      <c r="E323" s="109">
        <f>IFERROR(D323/C323*100,0)</f>
        <v>92.755534616800489</v>
      </c>
      <c r="F323" s="196"/>
      <c r="G323" s="67"/>
      <c r="H323" s="16"/>
    </row>
    <row r="324" spans="1:10" s="29" customFormat="1" ht="202.5" customHeight="1" x14ac:dyDescent="0.3">
      <c r="A324" s="230">
        <v>52</v>
      </c>
      <c r="B324" s="197" t="s">
        <v>38</v>
      </c>
      <c r="C324" s="108">
        <f>SUM(C325:C328)</f>
        <v>26814.1</v>
      </c>
      <c r="D324" s="108">
        <f>SUM(D325:D328)</f>
        <v>26814.13</v>
      </c>
      <c r="E324" s="108">
        <f>IFERROR(D324/C324*100,0)</f>
        <v>100.00011188143552</v>
      </c>
      <c r="F324" s="211" t="s">
        <v>270</v>
      </c>
      <c r="G324" s="28"/>
      <c r="H324" s="28"/>
    </row>
    <row r="325" spans="1:10" s="8" customFormat="1" x14ac:dyDescent="0.3">
      <c r="A325" s="230"/>
      <c r="B325" s="112" t="s">
        <v>8</v>
      </c>
      <c r="C325" s="111">
        <v>0</v>
      </c>
      <c r="D325" s="111">
        <v>0</v>
      </c>
      <c r="E325" s="111">
        <f>IFERROR(D325/C325*100,0)</f>
        <v>0</v>
      </c>
      <c r="F325" s="21"/>
      <c r="G325" s="16"/>
      <c r="H325" s="16"/>
    </row>
    <row r="326" spans="1:10" s="8" customFormat="1" ht="18.75" customHeight="1" x14ac:dyDescent="0.3">
      <c r="A326" s="230"/>
      <c r="B326" s="119" t="s">
        <v>4</v>
      </c>
      <c r="C326" s="111">
        <v>26814.1</v>
      </c>
      <c r="D326" s="111">
        <v>26814.13</v>
      </c>
      <c r="E326" s="111">
        <f t="shared" ref="E326:E328" si="68">IFERROR(D326/C326*100,0)</f>
        <v>100.00011188143552</v>
      </c>
      <c r="F326" s="4"/>
      <c r="G326" s="16"/>
      <c r="H326" s="16"/>
    </row>
    <row r="327" spans="1:10" x14ac:dyDescent="0.3">
      <c r="B327" s="119" t="s">
        <v>5</v>
      </c>
      <c r="C327" s="111">
        <v>0</v>
      </c>
      <c r="D327" s="111">
        <v>0</v>
      </c>
      <c r="E327" s="111">
        <f t="shared" si="68"/>
        <v>0</v>
      </c>
      <c r="F327" s="22"/>
      <c r="G327" s="18"/>
      <c r="H327" s="13"/>
    </row>
    <row r="328" spans="1:10" s="8" customFormat="1" ht="18.75" customHeight="1" x14ac:dyDescent="0.3">
      <c r="A328" s="230"/>
      <c r="B328" s="113" t="s">
        <v>7</v>
      </c>
      <c r="C328" s="111">
        <v>0</v>
      </c>
      <c r="D328" s="111">
        <v>0</v>
      </c>
      <c r="E328" s="111">
        <f t="shared" si="68"/>
        <v>0</v>
      </c>
      <c r="F328" s="11"/>
      <c r="G328" s="16"/>
      <c r="H328" s="16"/>
    </row>
    <row r="329" spans="1:10" s="29" customFormat="1" ht="402" customHeight="1" x14ac:dyDescent="0.3">
      <c r="A329" s="230">
        <v>53</v>
      </c>
      <c r="B329" s="197" t="s">
        <v>123</v>
      </c>
      <c r="C329" s="108">
        <f>SUM(C330:C333)</f>
        <v>21091.1427</v>
      </c>
      <c r="D329" s="108">
        <f>SUM(D330:D333)</f>
        <v>21015.628700000001</v>
      </c>
      <c r="E329" s="105">
        <f>IFERROR(D329/C329*100,0)</f>
        <v>99.641963448476417</v>
      </c>
      <c r="F329" s="110" t="s">
        <v>271</v>
      </c>
      <c r="G329" s="28"/>
      <c r="H329" s="28"/>
    </row>
    <row r="330" spans="1:10" s="8" customFormat="1" x14ac:dyDescent="0.3">
      <c r="A330" s="230"/>
      <c r="B330" s="112" t="s">
        <v>8</v>
      </c>
      <c r="C330" s="111">
        <v>0</v>
      </c>
      <c r="D330" s="111">
        <v>0</v>
      </c>
      <c r="E330" s="111">
        <f>IFERROR(D330/C330*100,0)</f>
        <v>0</v>
      </c>
      <c r="F330" s="21"/>
      <c r="G330" s="16"/>
      <c r="H330" s="16"/>
    </row>
    <row r="331" spans="1:10" s="8" customFormat="1" ht="26.25" customHeight="1" x14ac:dyDescent="0.3">
      <c r="A331" s="234"/>
      <c r="B331" s="119" t="s">
        <v>4</v>
      </c>
      <c r="C331" s="111">
        <v>20950.964</v>
      </c>
      <c r="D331" s="111">
        <v>20875.45</v>
      </c>
      <c r="E331" s="111">
        <f t="shared" ref="E331:E333" si="69">IFERROR(D331/C331*100,0)</f>
        <v>99.639567897687201</v>
      </c>
      <c r="F331" s="90"/>
      <c r="G331" s="16"/>
      <c r="H331" s="16"/>
    </row>
    <row r="332" spans="1:10" s="8" customFormat="1" ht="18.75" customHeight="1" x14ac:dyDescent="0.3">
      <c r="A332" s="230"/>
      <c r="B332" s="123" t="s">
        <v>5</v>
      </c>
      <c r="C332" s="111">
        <v>140.17869999999999</v>
      </c>
      <c r="D332" s="111">
        <v>140.17869999999999</v>
      </c>
      <c r="E332" s="111">
        <f t="shared" si="69"/>
        <v>100</v>
      </c>
      <c r="F332" s="4"/>
      <c r="G332" s="16"/>
      <c r="H332" s="16"/>
    </row>
    <row r="333" spans="1:10" s="8" customFormat="1" ht="18.75" customHeight="1" x14ac:dyDescent="0.3">
      <c r="A333" s="230"/>
      <c r="B333" s="113" t="s">
        <v>7</v>
      </c>
      <c r="C333" s="111">
        <v>0</v>
      </c>
      <c r="D333" s="111">
        <v>0</v>
      </c>
      <c r="E333" s="111">
        <f t="shared" si="69"/>
        <v>0</v>
      </c>
      <c r="F333" s="11"/>
      <c r="G333" s="16"/>
      <c r="H333" s="16"/>
    </row>
    <row r="334" spans="1:10" s="29" customFormat="1" ht="60.75" customHeight="1" x14ac:dyDescent="0.3">
      <c r="A334" s="230">
        <v>54</v>
      </c>
      <c r="B334" s="122" t="s">
        <v>124</v>
      </c>
      <c r="C334" s="108">
        <f>SUM(C335:C338)</f>
        <v>966.6</v>
      </c>
      <c r="D334" s="108">
        <f>SUM(D335:D338)</f>
        <v>966.6</v>
      </c>
      <c r="E334" s="108">
        <f>IFERROR(D334/C334*100,0)</f>
        <v>100</v>
      </c>
      <c r="F334" s="110" t="s">
        <v>272</v>
      </c>
      <c r="G334" s="28"/>
      <c r="H334" s="28"/>
    </row>
    <row r="335" spans="1:10" s="8" customFormat="1" x14ac:dyDescent="0.3">
      <c r="A335" s="230"/>
      <c r="B335" s="112" t="s">
        <v>8</v>
      </c>
      <c r="C335" s="111">
        <v>0</v>
      </c>
      <c r="D335" s="111">
        <v>0</v>
      </c>
      <c r="E335" s="111">
        <f>IFERROR(D335/C335*100,0)</f>
        <v>0</v>
      </c>
      <c r="F335" s="21"/>
      <c r="G335" s="16"/>
      <c r="H335" s="16"/>
    </row>
    <row r="336" spans="1:10" s="8" customFormat="1" ht="26.25" customHeight="1" x14ac:dyDescent="0.3">
      <c r="A336" s="234"/>
      <c r="B336" s="119" t="s">
        <v>4</v>
      </c>
      <c r="C336" s="111">
        <v>966.6</v>
      </c>
      <c r="D336" s="111">
        <v>966.6</v>
      </c>
      <c r="E336" s="111">
        <f t="shared" ref="E336:E338" si="70">IFERROR(D336/C336*100,0)</f>
        <v>100</v>
      </c>
      <c r="F336" s="90"/>
      <c r="G336" s="16"/>
      <c r="H336" s="16"/>
    </row>
    <row r="337" spans="1:8" s="8" customFormat="1" ht="18.75" customHeight="1" x14ac:dyDescent="0.3">
      <c r="A337" s="230"/>
      <c r="B337" s="123" t="s">
        <v>5</v>
      </c>
      <c r="C337" s="111">
        <v>0</v>
      </c>
      <c r="D337" s="111">
        <v>0</v>
      </c>
      <c r="E337" s="111">
        <f t="shared" si="70"/>
        <v>0</v>
      </c>
      <c r="F337" s="4"/>
      <c r="G337" s="16"/>
      <c r="H337" s="16"/>
    </row>
    <row r="338" spans="1:8" s="8" customFormat="1" ht="18.75" customHeight="1" x14ac:dyDescent="0.3">
      <c r="A338" s="230"/>
      <c r="B338" s="113" t="s">
        <v>7</v>
      </c>
      <c r="C338" s="111">
        <v>0</v>
      </c>
      <c r="D338" s="111">
        <v>0</v>
      </c>
      <c r="E338" s="111">
        <f t="shared" si="70"/>
        <v>0</v>
      </c>
      <c r="F338" s="11"/>
      <c r="G338" s="16"/>
      <c r="H338" s="16"/>
    </row>
    <row r="339" spans="1:8" s="29" customFormat="1" ht="108.75" customHeight="1" x14ac:dyDescent="0.3">
      <c r="A339" s="230">
        <v>55</v>
      </c>
      <c r="B339" s="197" t="s">
        <v>125</v>
      </c>
      <c r="C339" s="108">
        <f>SUM(C340:C343)</f>
        <v>8212.5164999999997</v>
      </c>
      <c r="D339" s="108">
        <f>SUM(D340:D343)</f>
        <v>7623.3575000000001</v>
      </c>
      <c r="E339" s="108">
        <f>IFERROR(D339/C339*100,0)</f>
        <v>92.826084428567057</v>
      </c>
      <c r="F339" s="110" t="s">
        <v>273</v>
      </c>
      <c r="G339" s="28"/>
      <c r="H339" s="28"/>
    </row>
    <row r="340" spans="1:8" s="8" customFormat="1" x14ac:dyDescent="0.3">
      <c r="A340" s="230"/>
      <c r="B340" s="112" t="s">
        <v>8</v>
      </c>
      <c r="C340" s="111">
        <v>0</v>
      </c>
      <c r="D340" s="111">
        <v>0</v>
      </c>
      <c r="E340" s="111">
        <f>IFERROR(D340/C340*100,0)</f>
        <v>0</v>
      </c>
      <c r="F340" s="21"/>
      <c r="G340" s="16"/>
      <c r="H340" s="16"/>
    </row>
    <row r="341" spans="1:8" s="8" customFormat="1" ht="18.75" customHeight="1" x14ac:dyDescent="0.3">
      <c r="A341" s="230"/>
      <c r="B341" s="119" t="s">
        <v>4</v>
      </c>
      <c r="C341" s="111">
        <v>8142.6</v>
      </c>
      <c r="D341" s="111">
        <v>7553.4409999999998</v>
      </c>
      <c r="E341" s="111">
        <f t="shared" ref="E341:E343" si="71">IFERROR(D341/C341*100,0)</f>
        <v>92.764485545157555</v>
      </c>
      <c r="F341" s="4"/>
      <c r="G341" s="16"/>
      <c r="H341" s="16"/>
    </row>
    <row r="342" spans="1:8" s="8" customFormat="1" x14ac:dyDescent="0.3">
      <c r="A342" s="234"/>
      <c r="B342" s="123" t="s">
        <v>5</v>
      </c>
      <c r="C342" s="111">
        <v>69.916499999999999</v>
      </c>
      <c r="D342" s="111">
        <v>69.916499999999999</v>
      </c>
      <c r="E342" s="111">
        <f t="shared" si="71"/>
        <v>100</v>
      </c>
      <c r="F342" s="90"/>
      <c r="G342" s="16"/>
      <c r="H342" s="16"/>
    </row>
    <row r="343" spans="1:8" s="8" customFormat="1" ht="18.75" customHeight="1" x14ac:dyDescent="0.3">
      <c r="A343" s="230"/>
      <c r="B343" s="113" t="s">
        <v>7</v>
      </c>
      <c r="C343" s="111">
        <v>0</v>
      </c>
      <c r="D343" s="111">
        <v>0</v>
      </c>
      <c r="E343" s="111">
        <f t="shared" si="71"/>
        <v>0</v>
      </c>
      <c r="F343" s="11"/>
      <c r="G343" s="16"/>
      <c r="H343" s="16"/>
    </row>
    <row r="344" spans="1:8" s="8" customFormat="1" ht="287.25" customHeight="1" x14ac:dyDescent="0.3">
      <c r="A344" s="230">
        <v>56</v>
      </c>
      <c r="B344" s="197" t="s">
        <v>39</v>
      </c>
      <c r="C344" s="108">
        <f>SUM(C345:C348)</f>
        <v>4327.3360000000002</v>
      </c>
      <c r="D344" s="108">
        <f>SUM(D345:D348)</f>
        <v>543.03</v>
      </c>
      <c r="E344" s="108">
        <f>IFERROR(D344/C344*100,0)</f>
        <v>12.548829117960794</v>
      </c>
      <c r="F344" s="114" t="s">
        <v>321</v>
      </c>
      <c r="G344" s="16"/>
      <c r="H344" s="16"/>
    </row>
    <row r="345" spans="1:8" s="8" customFormat="1" x14ac:dyDescent="0.3">
      <c r="A345" s="230"/>
      <c r="B345" s="112" t="s">
        <v>8</v>
      </c>
      <c r="C345" s="111">
        <v>0</v>
      </c>
      <c r="D345" s="111">
        <v>0</v>
      </c>
      <c r="E345" s="111">
        <f>IFERROR(D345/C345*100,0)</f>
        <v>0</v>
      </c>
      <c r="F345" s="21"/>
      <c r="G345" s="16"/>
      <c r="H345" s="16"/>
    </row>
    <row r="346" spans="1:8" s="8" customFormat="1" x14ac:dyDescent="0.3">
      <c r="A346" s="230"/>
      <c r="B346" s="123" t="s">
        <v>4</v>
      </c>
      <c r="C346" s="111">
        <v>543.03599999999994</v>
      </c>
      <c r="D346" s="111">
        <v>543.03</v>
      </c>
      <c r="E346" s="111">
        <f t="shared" ref="E346:E348" si="72">IFERROR(D346/C346*100,0)</f>
        <v>99.998895100877291</v>
      </c>
      <c r="F346" s="4"/>
      <c r="G346" s="16"/>
      <c r="H346" s="16"/>
    </row>
    <row r="347" spans="1:8" s="8" customFormat="1" x14ac:dyDescent="0.3">
      <c r="A347" s="230"/>
      <c r="B347" s="123" t="s">
        <v>5</v>
      </c>
      <c r="C347" s="111">
        <v>3784.3</v>
      </c>
      <c r="D347" s="111">
        <v>0</v>
      </c>
      <c r="E347" s="111">
        <f t="shared" si="72"/>
        <v>0</v>
      </c>
      <c r="F347" s="4"/>
      <c r="G347" s="16"/>
      <c r="H347" s="16"/>
    </row>
    <row r="348" spans="1:8" s="8" customFormat="1" ht="18.75" customHeight="1" x14ac:dyDescent="0.3">
      <c r="A348" s="230"/>
      <c r="B348" s="113" t="s">
        <v>7</v>
      </c>
      <c r="C348" s="111">
        <v>0</v>
      </c>
      <c r="D348" s="111">
        <v>0</v>
      </c>
      <c r="E348" s="111">
        <f t="shared" si="72"/>
        <v>0</v>
      </c>
      <c r="F348" s="11"/>
      <c r="G348" s="16"/>
      <c r="H348" s="16"/>
    </row>
    <row r="349" spans="1:8" s="8" customFormat="1" ht="45.75" customHeight="1" x14ac:dyDescent="0.3">
      <c r="A349" s="230"/>
      <c r="B349" s="197" t="s">
        <v>126</v>
      </c>
      <c r="C349" s="108">
        <f>C355+C350</f>
        <v>1161.3679999999999</v>
      </c>
      <c r="D349" s="108">
        <f>D355+D350</f>
        <v>1061.3679999999999</v>
      </c>
      <c r="E349" s="109">
        <f>IFERROR(D349/C349*100,0)</f>
        <v>91.389464838018611</v>
      </c>
      <c r="F349" s="4"/>
      <c r="G349" s="16"/>
      <c r="H349" s="16"/>
    </row>
    <row r="350" spans="1:8" s="29" customFormat="1" ht="141" customHeight="1" x14ac:dyDescent="0.3">
      <c r="A350" s="230">
        <v>57</v>
      </c>
      <c r="B350" s="197" t="s">
        <v>127</v>
      </c>
      <c r="C350" s="108">
        <f>SUM(C351:C354)</f>
        <v>908.5</v>
      </c>
      <c r="D350" s="108">
        <f>SUM(D351:D354)</f>
        <v>808.5</v>
      </c>
      <c r="E350" s="108">
        <f>IFERROR(D350/C350*100,0)</f>
        <v>88.99284534947715</v>
      </c>
      <c r="F350" s="110" t="s">
        <v>320</v>
      </c>
      <c r="G350" s="28"/>
      <c r="H350" s="28"/>
    </row>
    <row r="351" spans="1:8" s="8" customFormat="1" x14ac:dyDescent="0.3">
      <c r="A351" s="230"/>
      <c r="B351" s="112" t="s">
        <v>8</v>
      </c>
      <c r="C351" s="111">
        <v>0</v>
      </c>
      <c r="D351" s="111">
        <v>0</v>
      </c>
      <c r="E351" s="111">
        <f>IFERROR(D351/C351*100,0)</f>
        <v>0</v>
      </c>
      <c r="F351" s="21"/>
      <c r="G351" s="16"/>
      <c r="H351" s="16"/>
    </row>
    <row r="352" spans="1:8" s="8" customFormat="1" x14ac:dyDescent="0.3">
      <c r="A352" s="230"/>
      <c r="B352" s="123" t="s">
        <v>4</v>
      </c>
      <c r="C352" s="111">
        <v>0</v>
      </c>
      <c r="D352" s="111">
        <v>0</v>
      </c>
      <c r="E352" s="111">
        <f t="shared" ref="E352:E354" si="73">IFERROR(D352/C352*100,0)</f>
        <v>0</v>
      </c>
      <c r="F352" s="4"/>
      <c r="G352" s="16"/>
      <c r="H352" s="16"/>
    </row>
    <row r="353" spans="1:8" s="8" customFormat="1" ht="23.25" customHeight="1" x14ac:dyDescent="0.3">
      <c r="A353" s="230"/>
      <c r="B353" s="123" t="s">
        <v>5</v>
      </c>
      <c r="C353" s="111">
        <v>908.5</v>
      </c>
      <c r="D353" s="111">
        <v>808.5</v>
      </c>
      <c r="E353" s="111">
        <f t="shared" si="73"/>
        <v>88.99284534947715</v>
      </c>
      <c r="F353" s="4"/>
      <c r="G353" s="16"/>
      <c r="H353" s="16"/>
    </row>
    <row r="354" spans="1:8" s="8" customFormat="1" ht="18.75" customHeight="1" x14ac:dyDescent="0.3">
      <c r="A354" s="230"/>
      <c r="B354" s="113" t="s">
        <v>7</v>
      </c>
      <c r="C354" s="111">
        <v>0</v>
      </c>
      <c r="D354" s="111">
        <v>0</v>
      </c>
      <c r="E354" s="111">
        <f t="shared" si="73"/>
        <v>0</v>
      </c>
      <c r="F354" s="11"/>
      <c r="G354" s="16"/>
      <c r="H354" s="16"/>
    </row>
    <row r="355" spans="1:8" s="29" customFormat="1" ht="70.5" customHeight="1" x14ac:dyDescent="0.3">
      <c r="A355" s="230">
        <v>58</v>
      </c>
      <c r="B355" s="122" t="s">
        <v>254</v>
      </c>
      <c r="C355" s="108">
        <f>SUM(C356:C359)</f>
        <v>252.86799999999999</v>
      </c>
      <c r="D355" s="108">
        <f>SUM(D356:D359)</f>
        <v>252.86799999999999</v>
      </c>
      <c r="E355" s="108">
        <f>IFERROR(D355/C355*100,0)</f>
        <v>100</v>
      </c>
      <c r="F355" s="110" t="s">
        <v>274</v>
      </c>
      <c r="G355" s="28"/>
      <c r="H355" s="28"/>
    </row>
    <row r="356" spans="1:8" s="8" customFormat="1" x14ac:dyDescent="0.3">
      <c r="A356" s="230"/>
      <c r="B356" s="112" t="s">
        <v>8</v>
      </c>
      <c r="C356" s="111">
        <v>0</v>
      </c>
      <c r="D356" s="111">
        <v>0</v>
      </c>
      <c r="E356" s="111">
        <f>IFERROR(D356/C356*100,0)</f>
        <v>0</v>
      </c>
      <c r="F356" s="21"/>
      <c r="G356" s="16"/>
      <c r="H356" s="16"/>
    </row>
    <row r="357" spans="1:8" s="8" customFormat="1" x14ac:dyDescent="0.3">
      <c r="A357" s="230"/>
      <c r="B357" s="123" t="s">
        <v>4</v>
      </c>
      <c r="C357" s="111">
        <v>0</v>
      </c>
      <c r="D357" s="111">
        <v>0</v>
      </c>
      <c r="E357" s="111">
        <f t="shared" ref="E357:E359" si="74">IFERROR(D357/C357*100,0)</f>
        <v>0</v>
      </c>
      <c r="F357" s="4"/>
      <c r="G357" s="16"/>
      <c r="H357" s="16"/>
    </row>
    <row r="358" spans="1:8" s="8" customFormat="1" x14ac:dyDescent="0.3">
      <c r="A358" s="230"/>
      <c r="B358" s="123" t="s">
        <v>5</v>
      </c>
      <c r="C358" s="111">
        <v>0</v>
      </c>
      <c r="D358" s="111">
        <v>0</v>
      </c>
      <c r="E358" s="111">
        <f t="shared" si="74"/>
        <v>0</v>
      </c>
      <c r="F358" s="4"/>
      <c r="G358" s="16"/>
      <c r="H358" s="16"/>
    </row>
    <row r="359" spans="1:8" s="8" customFormat="1" ht="18.75" customHeight="1" x14ac:dyDescent="0.3">
      <c r="A359" s="230"/>
      <c r="B359" s="113" t="s">
        <v>7</v>
      </c>
      <c r="C359" s="111">
        <v>252.86799999999999</v>
      </c>
      <c r="D359" s="111">
        <v>252.86799999999999</v>
      </c>
      <c r="E359" s="111">
        <f t="shared" si="74"/>
        <v>100</v>
      </c>
      <c r="F359" s="11"/>
      <c r="G359" s="16"/>
      <c r="H359" s="16"/>
    </row>
    <row r="360" spans="1:8" s="8" customFormat="1" x14ac:dyDescent="0.3">
      <c r="A360" s="230"/>
      <c r="B360" s="129" t="s">
        <v>6</v>
      </c>
      <c r="C360" s="116">
        <f>SUM(C361:C364)</f>
        <v>62573.063199999997</v>
      </c>
      <c r="D360" s="116">
        <f>SUM(D361:D364)</f>
        <v>58024.114200000004</v>
      </c>
      <c r="E360" s="116">
        <f>IFERROR(D360/C360*100,0)</f>
        <v>92.73018010088407</v>
      </c>
      <c r="F360" s="25"/>
      <c r="G360" s="16"/>
      <c r="H360" s="16"/>
    </row>
    <row r="361" spans="1:8" s="8" customFormat="1" x14ac:dyDescent="0.3">
      <c r="A361" s="230"/>
      <c r="B361" s="112" t="s">
        <v>8</v>
      </c>
      <c r="C361" s="105">
        <f>C325+C330+C335+C340+C345+C351+C356</f>
        <v>0</v>
      </c>
      <c r="D361" s="105">
        <f>D325+D330+D335+D340+D345+D351+D356</f>
        <v>0</v>
      </c>
      <c r="E361" s="111">
        <f>IFERROR(D361/C361*100,0)</f>
        <v>0</v>
      </c>
      <c r="F361" s="21"/>
      <c r="G361" s="16"/>
      <c r="H361" s="16"/>
    </row>
    <row r="362" spans="1:8" s="8" customFormat="1" x14ac:dyDescent="0.3">
      <c r="A362" s="230"/>
      <c r="B362" s="119" t="s">
        <v>4</v>
      </c>
      <c r="C362" s="105">
        <f t="shared" ref="C362:D364" si="75">C326+C331+C336+C341+C346+C352+C357</f>
        <v>57417.299999999996</v>
      </c>
      <c r="D362" s="105">
        <f t="shared" si="75"/>
        <v>56752.650999999998</v>
      </c>
      <c r="E362" s="111">
        <f t="shared" ref="E362:E364" si="76">IFERROR(D362/C362*100,0)</f>
        <v>98.842423799098881</v>
      </c>
      <c r="F362" s="21"/>
      <c r="G362" s="24"/>
      <c r="H362" s="16"/>
    </row>
    <row r="363" spans="1:8" s="8" customFormat="1" x14ac:dyDescent="0.3">
      <c r="A363" s="230"/>
      <c r="B363" s="119" t="s">
        <v>5</v>
      </c>
      <c r="C363" s="105">
        <f t="shared" si="75"/>
        <v>4902.8951999999999</v>
      </c>
      <c r="D363" s="105">
        <f t="shared" si="75"/>
        <v>1018.5952</v>
      </c>
      <c r="E363" s="111">
        <f t="shared" si="76"/>
        <v>20.775381860089524</v>
      </c>
      <c r="F363" s="21"/>
      <c r="G363" s="216">
        <f>(D361+D362+D364)/(C364+C362+C361)*100</f>
        <v>98.847499455871187</v>
      </c>
      <c r="H363" s="16"/>
    </row>
    <row r="364" spans="1:8" s="8" customFormat="1" ht="18.75" customHeight="1" x14ac:dyDescent="0.3">
      <c r="A364" s="230"/>
      <c r="B364" s="113" t="s">
        <v>7</v>
      </c>
      <c r="C364" s="105">
        <f t="shared" si="75"/>
        <v>252.86799999999999</v>
      </c>
      <c r="D364" s="105">
        <f t="shared" si="75"/>
        <v>252.86799999999999</v>
      </c>
      <c r="E364" s="111">
        <f t="shared" si="76"/>
        <v>100</v>
      </c>
      <c r="F364" s="11"/>
      <c r="G364" s="216">
        <f>(C364+C362+C361)/C360*100</f>
        <v>92.164527435185562</v>
      </c>
      <c r="H364" s="16"/>
    </row>
    <row r="365" spans="1:8" s="8" customFormat="1" ht="42.75" customHeight="1" x14ac:dyDescent="0.3">
      <c r="A365" s="236"/>
      <c r="B365" s="245" t="s">
        <v>310</v>
      </c>
      <c r="C365" s="246"/>
      <c r="D365" s="246"/>
      <c r="E365" s="246"/>
      <c r="F365" s="247"/>
      <c r="G365" s="16"/>
      <c r="H365" s="16"/>
    </row>
    <row r="366" spans="1:8" s="8" customFormat="1" ht="181.5" x14ac:dyDescent="0.3">
      <c r="A366" s="230"/>
      <c r="B366" s="107" t="s">
        <v>107</v>
      </c>
      <c r="C366" s="108">
        <f>C367</f>
        <v>665.5</v>
      </c>
      <c r="D366" s="108">
        <f>D367</f>
        <v>665.5</v>
      </c>
      <c r="E366" s="109">
        <f>IFERROR(D366/C366*100,0)</f>
        <v>100</v>
      </c>
      <c r="F366" s="145"/>
      <c r="G366" s="16"/>
      <c r="H366" s="16"/>
    </row>
    <row r="367" spans="1:8" s="6" customFormat="1" ht="138.75" customHeight="1" x14ac:dyDescent="0.25">
      <c r="A367" s="230">
        <v>59</v>
      </c>
      <c r="B367" s="143" t="s">
        <v>171</v>
      </c>
      <c r="C367" s="108">
        <f>SUM(C368:C371)</f>
        <v>665.5</v>
      </c>
      <c r="D367" s="108">
        <f>SUM(D368:D371)</f>
        <v>665.5</v>
      </c>
      <c r="E367" s="108">
        <f>IFERROR(D367/C367*100,0)</f>
        <v>100</v>
      </c>
      <c r="F367" s="114" t="s">
        <v>301</v>
      </c>
      <c r="G367" s="15"/>
      <c r="H367" s="15"/>
    </row>
    <row r="368" spans="1:8" s="8" customFormat="1" ht="20.25" customHeight="1" x14ac:dyDescent="0.3">
      <c r="A368" s="234"/>
      <c r="B368" s="123" t="s">
        <v>8</v>
      </c>
      <c r="C368" s="126">
        <v>0</v>
      </c>
      <c r="D368" s="126">
        <v>0</v>
      </c>
      <c r="E368" s="111">
        <f t="shared" ref="E368:E371" si="77">IFERROR(D368/C368*100,0)</f>
        <v>0</v>
      </c>
      <c r="F368" s="127"/>
      <c r="G368" s="16"/>
      <c r="H368" s="16"/>
    </row>
    <row r="369" spans="1:8" s="41" customFormat="1" ht="21" customHeight="1" x14ac:dyDescent="0.25">
      <c r="A369" s="230"/>
      <c r="B369" s="124" t="s">
        <v>4</v>
      </c>
      <c r="C369" s="144">
        <v>106.7</v>
      </c>
      <c r="D369" s="144">
        <v>106.7</v>
      </c>
      <c r="E369" s="111">
        <f t="shared" si="77"/>
        <v>100</v>
      </c>
      <c r="F369" s="119"/>
      <c r="G369" s="40"/>
      <c r="H369" s="40"/>
    </row>
    <row r="370" spans="1:8" s="8" customFormat="1" x14ac:dyDescent="0.3">
      <c r="A370" s="230"/>
      <c r="B370" s="124" t="s">
        <v>5</v>
      </c>
      <c r="C370" s="105">
        <v>558.79999999999995</v>
      </c>
      <c r="D370" s="105">
        <v>558.79999999999995</v>
      </c>
      <c r="E370" s="111">
        <f t="shared" si="77"/>
        <v>100</v>
      </c>
      <c r="F370" s="119"/>
      <c r="G370" s="16"/>
      <c r="H370" s="16"/>
    </row>
    <row r="371" spans="1:8" s="8" customFormat="1" ht="18.75" customHeight="1" x14ac:dyDescent="0.3">
      <c r="A371" s="230"/>
      <c r="B371" s="113" t="s">
        <v>7</v>
      </c>
      <c r="C371" s="126">
        <v>0</v>
      </c>
      <c r="D371" s="126">
        <v>0</v>
      </c>
      <c r="E371" s="111">
        <f t="shared" si="77"/>
        <v>0</v>
      </c>
      <c r="F371" s="113"/>
      <c r="G371" s="16"/>
      <c r="H371" s="16"/>
    </row>
    <row r="372" spans="1:8" s="8" customFormat="1" ht="82.5" x14ac:dyDescent="0.3">
      <c r="A372" s="230"/>
      <c r="B372" s="107" t="s">
        <v>108</v>
      </c>
      <c r="C372" s="108">
        <f>C373+C378+C383</f>
        <v>135.69999999999999</v>
      </c>
      <c r="D372" s="108">
        <f>D373+D378+D383</f>
        <v>135.69999999999999</v>
      </c>
      <c r="E372" s="109">
        <f>IFERROR(D372/C372*100,0)</f>
        <v>100</v>
      </c>
      <c r="F372" s="110"/>
      <c r="G372" s="16"/>
      <c r="H372" s="16"/>
    </row>
    <row r="373" spans="1:8" s="8" customFormat="1" ht="192.75" customHeight="1" x14ac:dyDescent="0.3">
      <c r="A373" s="230">
        <v>60</v>
      </c>
      <c r="B373" s="143" t="s">
        <v>28</v>
      </c>
      <c r="C373" s="108">
        <f>SUM(C374:C377)</f>
        <v>89</v>
      </c>
      <c r="D373" s="108">
        <f>SUM(D374:D377)</f>
        <v>89</v>
      </c>
      <c r="E373" s="108">
        <f>IFERROR(D373/C373*100,0)</f>
        <v>100</v>
      </c>
      <c r="F373" s="146" t="s">
        <v>302</v>
      </c>
      <c r="G373" s="16"/>
      <c r="H373" s="16"/>
    </row>
    <row r="374" spans="1:8" s="8" customFormat="1" ht="20.25" customHeight="1" x14ac:dyDescent="0.3">
      <c r="A374" s="234"/>
      <c r="B374" s="123" t="s">
        <v>8</v>
      </c>
      <c r="C374" s="126">
        <v>0</v>
      </c>
      <c r="D374" s="126">
        <v>0</v>
      </c>
      <c r="E374" s="111">
        <f t="shared" ref="E374:E377" si="78">IFERROR(D374/C374*100,0)</f>
        <v>0</v>
      </c>
      <c r="F374" s="127"/>
      <c r="G374" s="16"/>
      <c r="H374" s="16"/>
    </row>
    <row r="375" spans="1:8" s="41" customFormat="1" ht="21" customHeight="1" x14ac:dyDescent="0.25">
      <c r="A375" s="230"/>
      <c r="B375" s="124" t="s">
        <v>4</v>
      </c>
      <c r="C375" s="126">
        <v>0</v>
      </c>
      <c r="D375" s="126">
        <v>0</v>
      </c>
      <c r="E375" s="111">
        <f t="shared" si="78"/>
        <v>0</v>
      </c>
      <c r="F375" s="119"/>
      <c r="G375" s="40"/>
      <c r="H375" s="40"/>
    </row>
    <row r="376" spans="1:8" s="8" customFormat="1" x14ac:dyDescent="0.3">
      <c r="A376" s="230"/>
      <c r="B376" s="124" t="s">
        <v>5</v>
      </c>
      <c r="C376" s="105">
        <v>89</v>
      </c>
      <c r="D376" s="105">
        <v>89</v>
      </c>
      <c r="E376" s="111">
        <f t="shared" si="78"/>
        <v>100</v>
      </c>
      <c r="F376" s="119"/>
      <c r="G376" s="16"/>
      <c r="H376" s="16"/>
    </row>
    <row r="377" spans="1:8" s="8" customFormat="1" ht="18.75" customHeight="1" x14ac:dyDescent="0.3">
      <c r="A377" s="230"/>
      <c r="B377" s="113" t="s">
        <v>7</v>
      </c>
      <c r="C377" s="126">
        <v>0</v>
      </c>
      <c r="D377" s="126">
        <v>0</v>
      </c>
      <c r="E377" s="111">
        <f t="shared" si="78"/>
        <v>0</v>
      </c>
      <c r="F377" s="113"/>
      <c r="G377" s="16"/>
      <c r="H377" s="16"/>
    </row>
    <row r="378" spans="1:8" s="8" customFormat="1" ht="264" x14ac:dyDescent="0.3">
      <c r="A378" s="230">
        <v>61</v>
      </c>
      <c r="B378" s="143" t="s">
        <v>29</v>
      </c>
      <c r="C378" s="108">
        <f>SUM(C379:C382)</f>
        <v>40</v>
      </c>
      <c r="D378" s="108">
        <f>SUM(D379:D382)</f>
        <v>40</v>
      </c>
      <c r="E378" s="108">
        <f>IFERROR(D378/C378*100,0)</f>
        <v>100</v>
      </c>
      <c r="F378" s="146" t="s">
        <v>300</v>
      </c>
      <c r="G378" s="16"/>
      <c r="H378" s="16"/>
    </row>
    <row r="379" spans="1:8" s="8" customFormat="1" ht="20.25" customHeight="1" x14ac:dyDescent="0.3">
      <c r="A379" s="234"/>
      <c r="B379" s="123" t="s">
        <v>8</v>
      </c>
      <c r="C379" s="126">
        <v>0</v>
      </c>
      <c r="D379" s="126">
        <v>0</v>
      </c>
      <c r="E379" s="111">
        <f t="shared" ref="E379:E382" si="79">IFERROR(D379/C379*100,0)</f>
        <v>0</v>
      </c>
      <c r="F379" s="127"/>
      <c r="G379" s="16"/>
      <c r="H379" s="16"/>
    </row>
    <row r="380" spans="1:8" s="41" customFormat="1" ht="21" customHeight="1" x14ac:dyDescent="0.25">
      <c r="A380" s="230"/>
      <c r="B380" s="124" t="s">
        <v>4</v>
      </c>
      <c r="C380" s="126">
        <v>0</v>
      </c>
      <c r="D380" s="126">
        <v>0</v>
      </c>
      <c r="E380" s="111">
        <f t="shared" si="79"/>
        <v>0</v>
      </c>
      <c r="F380" s="119"/>
      <c r="G380" s="40"/>
      <c r="H380" s="40"/>
    </row>
    <row r="381" spans="1:8" s="8" customFormat="1" x14ac:dyDescent="0.3">
      <c r="A381" s="230"/>
      <c r="B381" s="124" t="s">
        <v>5</v>
      </c>
      <c r="C381" s="105">
        <v>40</v>
      </c>
      <c r="D381" s="105">
        <v>40</v>
      </c>
      <c r="E381" s="111">
        <f t="shared" si="79"/>
        <v>100</v>
      </c>
      <c r="F381" s="119"/>
      <c r="G381" s="16"/>
      <c r="H381" s="16"/>
    </row>
    <row r="382" spans="1:8" s="8" customFormat="1" ht="18.75" customHeight="1" x14ac:dyDescent="0.3">
      <c r="A382" s="230"/>
      <c r="B382" s="113" t="s">
        <v>7</v>
      </c>
      <c r="C382" s="126">
        <v>0</v>
      </c>
      <c r="D382" s="126">
        <v>0</v>
      </c>
      <c r="E382" s="111">
        <f t="shared" si="79"/>
        <v>0</v>
      </c>
      <c r="F382" s="113"/>
      <c r="G382" s="16"/>
      <c r="H382" s="16"/>
    </row>
    <row r="383" spans="1:8" s="8" customFormat="1" ht="165" x14ac:dyDescent="0.3">
      <c r="A383" s="230">
        <v>62</v>
      </c>
      <c r="B383" s="143" t="s">
        <v>109</v>
      </c>
      <c r="C383" s="108">
        <f>SUM(C384:C387)</f>
        <v>6.7</v>
      </c>
      <c r="D383" s="108">
        <f>SUM(D384:D387)</f>
        <v>6.7</v>
      </c>
      <c r="E383" s="108">
        <f>IFERROR(D383/C383*100,0)</f>
        <v>100</v>
      </c>
      <c r="F383" s="146" t="s">
        <v>299</v>
      </c>
      <c r="G383" s="16"/>
      <c r="H383" s="16"/>
    </row>
    <row r="384" spans="1:8" s="8" customFormat="1" ht="20.25" customHeight="1" x14ac:dyDescent="0.3">
      <c r="A384" s="234"/>
      <c r="B384" s="123" t="s">
        <v>8</v>
      </c>
      <c r="C384" s="126">
        <v>0</v>
      </c>
      <c r="D384" s="126">
        <v>0</v>
      </c>
      <c r="E384" s="111">
        <f t="shared" ref="E384:E387" si="80">IFERROR(D384/C384*100,0)</f>
        <v>0</v>
      </c>
      <c r="F384" s="127"/>
      <c r="G384" s="16"/>
      <c r="H384" s="16"/>
    </row>
    <row r="385" spans="1:10" s="41" customFormat="1" ht="21" customHeight="1" x14ac:dyDescent="0.25">
      <c r="A385" s="230"/>
      <c r="B385" s="124" t="s">
        <v>4</v>
      </c>
      <c r="C385" s="126">
        <v>0</v>
      </c>
      <c r="D385" s="126">
        <v>0</v>
      </c>
      <c r="E385" s="111">
        <f t="shared" si="80"/>
        <v>0</v>
      </c>
      <c r="F385" s="119"/>
      <c r="G385" s="40"/>
      <c r="H385" s="40"/>
    </row>
    <row r="386" spans="1:10" s="8" customFormat="1" x14ac:dyDescent="0.3">
      <c r="A386" s="230"/>
      <c r="B386" s="124" t="s">
        <v>5</v>
      </c>
      <c r="C386" s="105">
        <v>6.7</v>
      </c>
      <c r="D386" s="105">
        <v>6.7</v>
      </c>
      <c r="E386" s="111">
        <f t="shared" si="80"/>
        <v>100</v>
      </c>
      <c r="F386" s="119"/>
      <c r="G386" s="16"/>
      <c r="H386" s="16"/>
    </row>
    <row r="387" spans="1:10" s="8" customFormat="1" ht="18.75" customHeight="1" x14ac:dyDescent="0.3">
      <c r="A387" s="230"/>
      <c r="B387" s="113" t="s">
        <v>7</v>
      </c>
      <c r="C387" s="126">
        <v>0</v>
      </c>
      <c r="D387" s="126">
        <v>0</v>
      </c>
      <c r="E387" s="111">
        <f t="shared" si="80"/>
        <v>0</v>
      </c>
      <c r="F387" s="113"/>
      <c r="G387" s="16"/>
      <c r="H387" s="16"/>
    </row>
    <row r="388" spans="1:10" s="78" customFormat="1" x14ac:dyDescent="0.3">
      <c r="A388" s="230"/>
      <c r="B388" s="129" t="s">
        <v>6</v>
      </c>
      <c r="C388" s="116">
        <f>SUM(C389:C392)</f>
        <v>801.2</v>
      </c>
      <c r="D388" s="116">
        <f>SUM(D389:D392)</f>
        <v>801.2</v>
      </c>
      <c r="E388" s="116">
        <f>IFERROR(D388/C388*100,0)</f>
        <v>100</v>
      </c>
      <c r="F388" s="130"/>
      <c r="G388" s="16"/>
      <c r="H388" s="16"/>
      <c r="I388" s="8"/>
      <c r="J388" s="8"/>
    </row>
    <row r="389" spans="1:10" s="78" customFormat="1" x14ac:dyDescent="0.3">
      <c r="A389" s="230"/>
      <c r="B389" s="119" t="s">
        <v>5</v>
      </c>
      <c r="C389" s="105">
        <f>C368+C374+C379+C384</f>
        <v>0</v>
      </c>
      <c r="D389" s="105">
        <f>D368+D374+D379+D384</f>
        <v>0</v>
      </c>
      <c r="E389" s="109">
        <f>IFERROR(D389/C389*100,0)</f>
        <v>0</v>
      </c>
      <c r="F389" s="119"/>
      <c r="G389" s="16"/>
      <c r="H389" s="16"/>
      <c r="I389" s="8"/>
      <c r="J389" s="8"/>
    </row>
    <row r="390" spans="1:10" s="41" customFormat="1" ht="21" customHeight="1" x14ac:dyDescent="0.25">
      <c r="A390" s="230"/>
      <c r="B390" s="124" t="s">
        <v>4</v>
      </c>
      <c r="C390" s="105">
        <f t="shared" ref="C390:D392" si="81">C369+C375+C380+C385</f>
        <v>106.7</v>
      </c>
      <c r="D390" s="105">
        <f t="shared" si="81"/>
        <v>106.7</v>
      </c>
      <c r="E390" s="111">
        <f>IFERROR(D390/C390*100,0)</f>
        <v>100</v>
      </c>
      <c r="F390" s="119"/>
      <c r="G390" s="40"/>
      <c r="H390" s="40"/>
    </row>
    <row r="391" spans="1:10" s="8" customFormat="1" x14ac:dyDescent="0.3">
      <c r="A391" s="230"/>
      <c r="B391" s="124" t="s">
        <v>5</v>
      </c>
      <c r="C391" s="105">
        <f t="shared" si="81"/>
        <v>694.5</v>
      </c>
      <c r="D391" s="105">
        <f t="shared" si="81"/>
        <v>694.5</v>
      </c>
      <c r="E391" s="111">
        <f>IFERROR(D391/C391*100,0)</f>
        <v>100</v>
      </c>
      <c r="F391" s="119"/>
      <c r="G391" s="180">
        <f>(D389+D390+D392)/(C392+C390+C389)*100</f>
        <v>100</v>
      </c>
      <c r="H391" s="16"/>
    </row>
    <row r="392" spans="1:10" s="8" customFormat="1" ht="18.75" customHeight="1" x14ac:dyDescent="0.3">
      <c r="A392" s="230"/>
      <c r="B392" s="113" t="s">
        <v>7</v>
      </c>
      <c r="C392" s="105">
        <f t="shared" si="81"/>
        <v>0</v>
      </c>
      <c r="D392" s="105">
        <f t="shared" si="81"/>
        <v>0</v>
      </c>
      <c r="E392" s="111">
        <f>IFERROR(D392/C392*100,0)</f>
        <v>0</v>
      </c>
      <c r="F392" s="113"/>
      <c r="G392" s="180">
        <f>(C389+C390+C392)/C388*100</f>
        <v>13.317523714428356</v>
      </c>
      <c r="H392" s="16"/>
    </row>
    <row r="393" spans="1:10" ht="24.75" customHeight="1" x14ac:dyDescent="0.3">
      <c r="B393" s="248" t="s">
        <v>311</v>
      </c>
      <c r="C393" s="248"/>
      <c r="D393" s="248"/>
      <c r="E393" s="248"/>
      <c r="F393" s="248"/>
      <c r="G393" s="13"/>
      <c r="H393" s="13"/>
      <c r="I393" s="8"/>
    </row>
    <row r="394" spans="1:10" s="8" customFormat="1" ht="33" x14ac:dyDescent="0.3">
      <c r="A394" s="230"/>
      <c r="B394" s="121" t="s">
        <v>91</v>
      </c>
      <c r="C394" s="125">
        <f>C395+C400+C405+C410+C415+C420</f>
        <v>15208.750000000002</v>
      </c>
      <c r="D394" s="125">
        <f>D395+D400+D405+D410+D415+D420</f>
        <v>13597.770000000004</v>
      </c>
      <c r="E394" s="109">
        <f>IFERROR(D394/C394*100,0)</f>
        <v>89.407544998767179</v>
      </c>
      <c r="F394" s="47"/>
      <c r="G394" s="16"/>
      <c r="H394" s="16"/>
    </row>
    <row r="395" spans="1:10" s="29" customFormat="1" ht="99" x14ac:dyDescent="0.3">
      <c r="A395" s="230">
        <v>63</v>
      </c>
      <c r="B395" s="122" t="s">
        <v>92</v>
      </c>
      <c r="C395" s="108">
        <f>SUM(C396:C399)</f>
        <v>656.1</v>
      </c>
      <c r="D395" s="108">
        <f>SUM(D396:D399)</f>
        <v>490.45</v>
      </c>
      <c r="E395" s="108">
        <f>IFERROR(D395/C395*100,0)</f>
        <v>74.752324340801707</v>
      </c>
      <c r="F395" s="119" t="s">
        <v>278</v>
      </c>
      <c r="G395" s="220">
        <f>8/10*100</f>
        <v>80</v>
      </c>
      <c r="H395" s="28"/>
    </row>
    <row r="396" spans="1:10" s="8" customFormat="1" ht="20.25" customHeight="1" x14ac:dyDescent="0.3">
      <c r="A396" s="234"/>
      <c r="B396" s="123" t="s">
        <v>8</v>
      </c>
      <c r="C396" s="126">
        <v>0</v>
      </c>
      <c r="D396" s="126">
        <v>0</v>
      </c>
      <c r="E396" s="111">
        <f t="shared" ref="E396:E399" si="82">IFERROR(D396/C396*100,0)</f>
        <v>0</v>
      </c>
      <c r="F396" s="68"/>
      <c r="G396" s="16"/>
      <c r="H396" s="16"/>
    </row>
    <row r="397" spans="1:10" s="41" customFormat="1" ht="21" customHeight="1" x14ac:dyDescent="0.25">
      <c r="A397" s="230"/>
      <c r="B397" s="124" t="s">
        <v>4</v>
      </c>
      <c r="C397" s="126">
        <v>153.5</v>
      </c>
      <c r="D397" s="126">
        <v>153.5</v>
      </c>
      <c r="E397" s="111">
        <f t="shared" si="82"/>
        <v>100</v>
      </c>
      <c r="F397" s="22"/>
      <c r="G397" s="40"/>
      <c r="H397" s="40"/>
    </row>
    <row r="398" spans="1:10" s="8" customFormat="1" x14ac:dyDescent="0.3">
      <c r="A398" s="230"/>
      <c r="B398" s="124" t="s">
        <v>5</v>
      </c>
      <c r="C398" s="126">
        <v>502.6</v>
      </c>
      <c r="D398" s="126">
        <v>336.95</v>
      </c>
      <c r="E398" s="111">
        <f t="shared" si="82"/>
        <v>67.041384799044963</v>
      </c>
      <c r="F398" s="22"/>
      <c r="G398" s="16"/>
      <c r="H398" s="16"/>
    </row>
    <row r="399" spans="1:10" s="8" customFormat="1" ht="18.75" customHeight="1" x14ac:dyDescent="0.3">
      <c r="A399" s="230"/>
      <c r="B399" s="113" t="s">
        <v>7</v>
      </c>
      <c r="C399" s="126">
        <v>0</v>
      </c>
      <c r="D399" s="126">
        <v>0</v>
      </c>
      <c r="E399" s="111">
        <f t="shared" si="82"/>
        <v>0</v>
      </c>
      <c r="F399" s="11"/>
      <c r="G399" s="16"/>
      <c r="H399" s="16"/>
    </row>
    <row r="400" spans="1:10" s="29" customFormat="1" ht="49.5" x14ac:dyDescent="0.3">
      <c r="A400" s="230">
        <v>64</v>
      </c>
      <c r="B400" s="122" t="s">
        <v>22</v>
      </c>
      <c r="C400" s="108">
        <f>SUM(C401:C404)</f>
        <v>9911.5</v>
      </c>
      <c r="D400" s="108">
        <f>SUM(D401:D404)</f>
        <v>8472.27</v>
      </c>
      <c r="E400" s="108">
        <f>IFERROR(D400/C400*100,0)</f>
        <v>85.479190838924495</v>
      </c>
      <c r="F400" s="119" t="s">
        <v>279</v>
      </c>
      <c r="G400" s="28"/>
      <c r="H400" s="28"/>
    </row>
    <row r="401" spans="1:8" s="8" customFormat="1" ht="20.25" customHeight="1" x14ac:dyDescent="0.3">
      <c r="A401" s="234"/>
      <c r="B401" s="123" t="s">
        <v>8</v>
      </c>
      <c r="C401" s="126">
        <v>0</v>
      </c>
      <c r="D401" s="126">
        <v>0</v>
      </c>
      <c r="E401" s="111">
        <f t="shared" ref="E401:E404" si="83">IFERROR(D401/C401*100,0)</f>
        <v>0</v>
      </c>
      <c r="F401" s="68"/>
      <c r="G401" s="16"/>
      <c r="H401" s="16"/>
    </row>
    <row r="402" spans="1:8" s="41" customFormat="1" ht="21" customHeight="1" x14ac:dyDescent="0.25">
      <c r="A402" s="230"/>
      <c r="B402" s="124" t="s">
        <v>4</v>
      </c>
      <c r="C402" s="126">
        <v>0</v>
      </c>
      <c r="D402" s="126">
        <v>0</v>
      </c>
      <c r="E402" s="111">
        <f t="shared" si="83"/>
        <v>0</v>
      </c>
      <c r="F402" s="22"/>
      <c r="G402" s="40"/>
      <c r="H402" s="40"/>
    </row>
    <row r="403" spans="1:8" s="8" customFormat="1" x14ac:dyDescent="0.3">
      <c r="A403" s="230"/>
      <c r="B403" s="124" t="s">
        <v>5</v>
      </c>
      <c r="C403" s="126">
        <v>9911.5</v>
      </c>
      <c r="D403" s="126">
        <v>8472.27</v>
      </c>
      <c r="E403" s="111">
        <f t="shared" si="83"/>
        <v>85.479190838924495</v>
      </c>
      <c r="F403" s="22"/>
      <c r="G403" s="16"/>
      <c r="H403" s="16"/>
    </row>
    <row r="404" spans="1:8" s="8" customFormat="1" ht="18.75" customHeight="1" x14ac:dyDescent="0.3">
      <c r="A404" s="230"/>
      <c r="B404" s="113" t="s">
        <v>7</v>
      </c>
      <c r="C404" s="126">
        <v>0</v>
      </c>
      <c r="D404" s="126">
        <v>0</v>
      </c>
      <c r="E404" s="111">
        <f t="shared" si="83"/>
        <v>0</v>
      </c>
      <c r="F404" s="11"/>
      <c r="G404" s="16"/>
      <c r="H404" s="16"/>
    </row>
    <row r="405" spans="1:8" s="29" customFormat="1" ht="148.5" x14ac:dyDescent="0.3">
      <c r="A405" s="230">
        <v>65</v>
      </c>
      <c r="B405" s="122" t="s">
        <v>139</v>
      </c>
      <c r="C405" s="108">
        <f>SUM(C406:C409)</f>
        <v>3879.85</v>
      </c>
      <c r="D405" s="108">
        <f>SUM(D406:D409)</f>
        <v>3873.9700000000003</v>
      </c>
      <c r="E405" s="105">
        <f>IFERROR(D405/C405*100,0)</f>
        <v>99.848447749268672</v>
      </c>
      <c r="F405" s="103"/>
      <c r="G405" s="28"/>
      <c r="H405" s="28"/>
    </row>
    <row r="406" spans="1:8" s="8" customFormat="1" ht="20.25" customHeight="1" x14ac:dyDescent="0.3">
      <c r="A406" s="234"/>
      <c r="B406" s="123" t="s">
        <v>8</v>
      </c>
      <c r="C406" s="126">
        <v>0</v>
      </c>
      <c r="D406" s="126">
        <v>0</v>
      </c>
      <c r="E406" s="111">
        <f t="shared" ref="E406:E409" si="84">IFERROR(D406/C406*100,0)</f>
        <v>0</v>
      </c>
      <c r="F406" s="68"/>
      <c r="G406" s="16"/>
      <c r="H406" s="16"/>
    </row>
    <row r="407" spans="1:8" s="41" customFormat="1" ht="21" customHeight="1" x14ac:dyDescent="0.25">
      <c r="A407" s="230"/>
      <c r="B407" s="124" t="s">
        <v>4</v>
      </c>
      <c r="C407" s="126">
        <v>3757.5</v>
      </c>
      <c r="D407" s="126">
        <v>3751.67</v>
      </c>
      <c r="E407" s="111">
        <f t="shared" si="84"/>
        <v>99.844843646041255</v>
      </c>
      <c r="F407" s="22"/>
      <c r="G407" s="40"/>
      <c r="H407" s="40"/>
    </row>
    <row r="408" spans="1:8" s="8" customFormat="1" x14ac:dyDescent="0.3">
      <c r="A408" s="230"/>
      <c r="B408" s="124" t="s">
        <v>5</v>
      </c>
      <c r="C408" s="126">
        <v>122.35</v>
      </c>
      <c r="D408" s="126">
        <v>122.3</v>
      </c>
      <c r="E408" s="111">
        <f t="shared" si="84"/>
        <v>99.959133633020031</v>
      </c>
      <c r="F408" s="22"/>
      <c r="G408" s="16"/>
      <c r="H408" s="16"/>
    </row>
    <row r="409" spans="1:8" s="8" customFormat="1" ht="18.75" customHeight="1" x14ac:dyDescent="0.3">
      <c r="A409" s="230"/>
      <c r="B409" s="113" t="s">
        <v>7</v>
      </c>
      <c r="C409" s="126">
        <v>0</v>
      </c>
      <c r="D409" s="126">
        <v>0</v>
      </c>
      <c r="E409" s="111">
        <f t="shared" si="84"/>
        <v>0</v>
      </c>
      <c r="F409" s="11"/>
      <c r="G409" s="16"/>
      <c r="H409" s="16"/>
    </row>
    <row r="410" spans="1:8" s="29" customFormat="1" ht="82.5" x14ac:dyDescent="0.3">
      <c r="A410" s="230">
        <v>66</v>
      </c>
      <c r="B410" s="121" t="s">
        <v>140</v>
      </c>
      <c r="C410" s="108">
        <f>SUM(C411:C414)</f>
        <v>5.0999999999999996</v>
      </c>
      <c r="D410" s="108">
        <f>SUM(D411:D414)</f>
        <v>5.0999999999999996</v>
      </c>
      <c r="E410" s="108">
        <f>IFERROR(D410/C410*100,0)</f>
        <v>100</v>
      </c>
      <c r="F410" s="22"/>
      <c r="G410" s="28"/>
      <c r="H410" s="28"/>
    </row>
    <row r="411" spans="1:8" s="8" customFormat="1" ht="20.25" customHeight="1" x14ac:dyDescent="0.3">
      <c r="A411" s="234"/>
      <c r="B411" s="123" t="s">
        <v>8</v>
      </c>
      <c r="C411" s="126">
        <v>5.0999999999999996</v>
      </c>
      <c r="D411" s="126">
        <v>5.0999999999999996</v>
      </c>
      <c r="E411" s="111">
        <f t="shared" ref="E411:E414" si="85">IFERROR(D411/C411*100,0)</f>
        <v>100</v>
      </c>
      <c r="F411" s="68"/>
      <c r="G411" s="16"/>
      <c r="H411" s="16"/>
    </row>
    <row r="412" spans="1:8" s="41" customFormat="1" ht="21" customHeight="1" x14ac:dyDescent="0.25">
      <c r="A412" s="230"/>
      <c r="B412" s="124" t="s">
        <v>4</v>
      </c>
      <c r="C412" s="126">
        <v>0</v>
      </c>
      <c r="D412" s="126">
        <v>0</v>
      </c>
      <c r="E412" s="111">
        <f t="shared" si="85"/>
        <v>0</v>
      </c>
      <c r="F412" s="22"/>
      <c r="G412" s="40"/>
      <c r="H412" s="40"/>
    </row>
    <row r="413" spans="1:8" s="8" customFormat="1" x14ac:dyDescent="0.3">
      <c r="A413" s="230"/>
      <c r="B413" s="124" t="s">
        <v>5</v>
      </c>
      <c r="C413" s="126">
        <v>0</v>
      </c>
      <c r="D413" s="126">
        <v>0</v>
      </c>
      <c r="E413" s="111">
        <f t="shared" si="85"/>
        <v>0</v>
      </c>
      <c r="F413" s="22"/>
      <c r="G413" s="16"/>
      <c r="H413" s="16"/>
    </row>
    <row r="414" spans="1:8" s="8" customFormat="1" ht="18.75" customHeight="1" x14ac:dyDescent="0.3">
      <c r="A414" s="230"/>
      <c r="B414" s="113" t="s">
        <v>7</v>
      </c>
      <c r="C414" s="126">
        <v>0</v>
      </c>
      <c r="D414" s="126">
        <v>0</v>
      </c>
      <c r="E414" s="111">
        <f t="shared" si="85"/>
        <v>0</v>
      </c>
      <c r="F414" s="11"/>
      <c r="G414" s="16"/>
      <c r="H414" s="16"/>
    </row>
    <row r="415" spans="1:8" s="8" customFormat="1" ht="82.5" x14ac:dyDescent="0.3">
      <c r="A415" s="230">
        <v>67</v>
      </c>
      <c r="B415" s="122" t="s">
        <v>141</v>
      </c>
      <c r="C415" s="108">
        <f>SUM(C416:C419)</f>
        <v>241.6</v>
      </c>
      <c r="D415" s="108">
        <f>SUM(D416:D419)</f>
        <v>241.45</v>
      </c>
      <c r="E415" s="105">
        <f>IFERROR(D415/C415*100,0)</f>
        <v>99.937913907284766</v>
      </c>
      <c r="F415" s="119" t="s">
        <v>280</v>
      </c>
      <c r="G415" s="16"/>
      <c r="H415" s="16"/>
    </row>
    <row r="416" spans="1:8" s="8" customFormat="1" ht="20.25" customHeight="1" x14ac:dyDescent="0.3">
      <c r="A416" s="234"/>
      <c r="B416" s="123" t="s">
        <v>8</v>
      </c>
      <c r="C416" s="126">
        <v>0</v>
      </c>
      <c r="D416" s="126">
        <v>0</v>
      </c>
      <c r="E416" s="111">
        <f t="shared" ref="E416:E419" si="86">IFERROR(D416/C416*100,0)</f>
        <v>0</v>
      </c>
      <c r="F416" s="68"/>
      <c r="G416" s="16"/>
      <c r="H416" s="16"/>
    </row>
    <row r="417" spans="1:8" s="41" customFormat="1" ht="21" customHeight="1" x14ac:dyDescent="0.25">
      <c r="A417" s="230"/>
      <c r="B417" s="124" t="s">
        <v>4</v>
      </c>
      <c r="C417" s="126">
        <v>0</v>
      </c>
      <c r="D417" s="126">
        <v>0</v>
      </c>
      <c r="E417" s="111">
        <f t="shared" si="86"/>
        <v>0</v>
      </c>
      <c r="F417" s="22"/>
      <c r="G417" s="40"/>
      <c r="H417" s="40"/>
    </row>
    <row r="418" spans="1:8" s="8" customFormat="1" x14ac:dyDescent="0.3">
      <c r="A418" s="230"/>
      <c r="B418" s="124" t="s">
        <v>5</v>
      </c>
      <c r="C418" s="126">
        <v>241.6</v>
      </c>
      <c r="D418" s="126">
        <v>241.45</v>
      </c>
      <c r="E418" s="111">
        <f t="shared" si="86"/>
        <v>99.937913907284766</v>
      </c>
      <c r="F418" s="22"/>
      <c r="G418" s="16"/>
      <c r="H418" s="16"/>
    </row>
    <row r="419" spans="1:8" s="8" customFormat="1" ht="18.75" customHeight="1" x14ac:dyDescent="0.3">
      <c r="A419" s="230"/>
      <c r="B419" s="113" t="s">
        <v>7</v>
      </c>
      <c r="C419" s="126">
        <v>0</v>
      </c>
      <c r="D419" s="126">
        <v>0</v>
      </c>
      <c r="E419" s="111">
        <f t="shared" si="86"/>
        <v>0</v>
      </c>
      <c r="F419" s="11"/>
      <c r="G419" s="16"/>
      <c r="H419" s="16"/>
    </row>
    <row r="420" spans="1:8" s="8" customFormat="1" ht="49.5" x14ac:dyDescent="0.3">
      <c r="A420" s="230">
        <v>68</v>
      </c>
      <c r="B420" s="122" t="s">
        <v>142</v>
      </c>
      <c r="C420" s="108">
        <f>SUM(C421:C424)</f>
        <v>514.6</v>
      </c>
      <c r="D420" s="108">
        <f>SUM(D421:D424)</f>
        <v>514.53</v>
      </c>
      <c r="E420" s="108">
        <f>IFERROR(D420/C420*100,0)</f>
        <v>99.986397201710048</v>
      </c>
      <c r="F420" s="22"/>
      <c r="G420" s="16"/>
      <c r="H420" s="16"/>
    </row>
    <row r="421" spans="1:8" s="8" customFormat="1" ht="20.25" customHeight="1" x14ac:dyDescent="0.3">
      <c r="A421" s="234"/>
      <c r="B421" s="123" t="s">
        <v>8</v>
      </c>
      <c r="C421" s="126">
        <v>0</v>
      </c>
      <c r="D421" s="126">
        <v>0</v>
      </c>
      <c r="E421" s="111">
        <f t="shared" ref="E421:E424" si="87">IFERROR(D421/C421*100,0)</f>
        <v>0</v>
      </c>
      <c r="F421" s="68"/>
      <c r="G421" s="16"/>
      <c r="H421" s="16"/>
    </row>
    <row r="422" spans="1:8" s="41" customFormat="1" ht="21" customHeight="1" x14ac:dyDescent="0.25">
      <c r="A422" s="230"/>
      <c r="B422" s="124" t="s">
        <v>4</v>
      </c>
      <c r="C422" s="126">
        <v>0</v>
      </c>
      <c r="D422" s="126">
        <v>0</v>
      </c>
      <c r="E422" s="111">
        <f t="shared" si="87"/>
        <v>0</v>
      </c>
      <c r="F422" s="22"/>
      <c r="G422" s="40"/>
      <c r="H422" s="40"/>
    </row>
    <row r="423" spans="1:8" s="8" customFormat="1" x14ac:dyDescent="0.3">
      <c r="A423" s="230"/>
      <c r="B423" s="124" t="s">
        <v>5</v>
      </c>
      <c r="C423" s="126">
        <v>514.6</v>
      </c>
      <c r="D423" s="126">
        <v>514.53</v>
      </c>
      <c r="E423" s="111">
        <f t="shared" si="87"/>
        <v>99.986397201710048</v>
      </c>
      <c r="F423" s="22"/>
      <c r="G423" s="16"/>
      <c r="H423" s="16"/>
    </row>
    <row r="424" spans="1:8" s="8" customFormat="1" ht="18.75" customHeight="1" x14ac:dyDescent="0.3">
      <c r="A424" s="230"/>
      <c r="B424" s="113" t="s">
        <v>7</v>
      </c>
      <c r="C424" s="126">
        <v>0</v>
      </c>
      <c r="D424" s="126">
        <v>0</v>
      </c>
      <c r="E424" s="111">
        <f t="shared" si="87"/>
        <v>0</v>
      </c>
      <c r="F424" s="11"/>
      <c r="G424" s="16"/>
      <c r="H424" s="16"/>
    </row>
    <row r="425" spans="1:8" s="8" customFormat="1" ht="66" x14ac:dyDescent="0.3">
      <c r="A425" s="230"/>
      <c r="B425" s="122" t="s">
        <v>86</v>
      </c>
      <c r="C425" s="108">
        <f>C426+C431+C436</f>
        <v>752.3</v>
      </c>
      <c r="D425" s="108">
        <f>D426+D431+D436</f>
        <v>752.25</v>
      </c>
      <c r="E425" s="109">
        <f>IFERROR(D425/C425*100,0)</f>
        <v>99.993353715273173</v>
      </c>
      <c r="F425" s="22"/>
      <c r="G425" s="16"/>
      <c r="H425" s="16"/>
    </row>
    <row r="426" spans="1:8" s="29" customFormat="1" ht="82.5" x14ac:dyDescent="0.3">
      <c r="A426" s="230">
        <v>69</v>
      </c>
      <c r="B426" s="122" t="s">
        <v>87</v>
      </c>
      <c r="C426" s="108">
        <f>SUM(C427:C430)</f>
        <v>150.4</v>
      </c>
      <c r="D426" s="108">
        <f>SUM(D427:D430)</f>
        <v>150.38</v>
      </c>
      <c r="E426" s="108">
        <f>IFERROR(D426/C426*100,0)</f>
        <v>99.986702127659569</v>
      </c>
      <c r="F426" s="119" t="s">
        <v>282</v>
      </c>
      <c r="G426" s="28"/>
      <c r="H426" s="28"/>
    </row>
    <row r="427" spans="1:8" s="8" customFormat="1" ht="20.25" customHeight="1" x14ac:dyDescent="0.3">
      <c r="A427" s="234"/>
      <c r="B427" s="123" t="s">
        <v>8</v>
      </c>
      <c r="C427" s="126">
        <v>0</v>
      </c>
      <c r="D427" s="126">
        <v>0</v>
      </c>
      <c r="E427" s="111">
        <f t="shared" ref="E427:E430" si="88">IFERROR(D427/C427*100,0)</f>
        <v>0</v>
      </c>
      <c r="F427" s="68"/>
      <c r="G427" s="16"/>
      <c r="H427" s="16"/>
    </row>
    <row r="428" spans="1:8" s="41" customFormat="1" ht="21" customHeight="1" x14ac:dyDescent="0.25">
      <c r="A428" s="230"/>
      <c r="B428" s="124" t="s">
        <v>4</v>
      </c>
      <c r="C428" s="126">
        <v>0</v>
      </c>
      <c r="D428" s="126">
        <v>0</v>
      </c>
      <c r="E428" s="111">
        <f t="shared" si="88"/>
        <v>0</v>
      </c>
      <c r="F428" s="22"/>
      <c r="G428" s="40"/>
      <c r="H428" s="40"/>
    </row>
    <row r="429" spans="1:8" s="8" customFormat="1" x14ac:dyDescent="0.3">
      <c r="A429" s="230"/>
      <c r="B429" s="124" t="s">
        <v>5</v>
      </c>
      <c r="C429" s="126">
        <v>150.4</v>
      </c>
      <c r="D429" s="126">
        <v>150.38</v>
      </c>
      <c r="E429" s="111">
        <f t="shared" si="88"/>
        <v>99.986702127659569</v>
      </c>
      <c r="F429" s="22"/>
      <c r="G429" s="16"/>
      <c r="H429" s="16"/>
    </row>
    <row r="430" spans="1:8" s="8" customFormat="1" ht="18.75" customHeight="1" x14ac:dyDescent="0.3">
      <c r="A430" s="230"/>
      <c r="B430" s="113" t="s">
        <v>7</v>
      </c>
      <c r="C430" s="126">
        <v>0</v>
      </c>
      <c r="D430" s="126">
        <v>0</v>
      </c>
      <c r="E430" s="111">
        <f t="shared" si="88"/>
        <v>0</v>
      </c>
      <c r="F430" s="11"/>
      <c r="G430" s="16"/>
      <c r="H430" s="16"/>
    </row>
    <row r="431" spans="1:8" s="29" customFormat="1" ht="155.25" customHeight="1" x14ac:dyDescent="0.3">
      <c r="A431" s="230">
        <v>70</v>
      </c>
      <c r="B431" s="122" t="s">
        <v>88</v>
      </c>
      <c r="C431" s="108">
        <f>SUM(C432:C435)</f>
        <v>60.9</v>
      </c>
      <c r="D431" s="108">
        <f>SUM(D432:D435)</f>
        <v>60.87</v>
      </c>
      <c r="E431" s="108">
        <f>IFERROR(D431/C431*100,0)</f>
        <v>99.950738916256157</v>
      </c>
      <c r="F431" s="120" t="s">
        <v>281</v>
      </c>
      <c r="G431" s="28"/>
      <c r="H431" s="28"/>
    </row>
    <row r="432" spans="1:8" s="8" customFormat="1" ht="20.25" customHeight="1" x14ac:dyDescent="0.3">
      <c r="A432" s="234"/>
      <c r="B432" s="123" t="s">
        <v>8</v>
      </c>
      <c r="C432" s="126">
        <v>0</v>
      </c>
      <c r="D432" s="126">
        <v>0</v>
      </c>
      <c r="E432" s="111">
        <f t="shared" ref="E432:E435" si="89">IFERROR(D432/C432*100,0)</f>
        <v>0</v>
      </c>
      <c r="F432" s="68"/>
      <c r="G432" s="16"/>
      <c r="H432" s="16"/>
    </row>
    <row r="433" spans="1:8" s="41" customFormat="1" ht="21" customHeight="1" x14ac:dyDescent="0.25">
      <c r="A433" s="230"/>
      <c r="B433" s="124" t="s">
        <v>4</v>
      </c>
      <c r="C433" s="126">
        <v>0</v>
      </c>
      <c r="D433" s="126">
        <v>0</v>
      </c>
      <c r="E433" s="111">
        <f t="shared" si="89"/>
        <v>0</v>
      </c>
      <c r="F433" s="22"/>
      <c r="G433" s="40"/>
      <c r="H433" s="40"/>
    </row>
    <row r="434" spans="1:8" s="8" customFormat="1" x14ac:dyDescent="0.3">
      <c r="A434" s="230"/>
      <c r="B434" s="124" t="s">
        <v>5</v>
      </c>
      <c r="C434" s="126">
        <v>60.9</v>
      </c>
      <c r="D434" s="126">
        <v>60.87</v>
      </c>
      <c r="E434" s="111">
        <f t="shared" si="89"/>
        <v>99.950738916256157</v>
      </c>
      <c r="F434" s="22"/>
      <c r="G434" s="16"/>
      <c r="H434" s="16"/>
    </row>
    <row r="435" spans="1:8" s="8" customFormat="1" ht="18.75" customHeight="1" x14ac:dyDescent="0.3">
      <c r="A435" s="230"/>
      <c r="B435" s="113" t="s">
        <v>7</v>
      </c>
      <c r="C435" s="126">
        <v>0</v>
      </c>
      <c r="D435" s="126">
        <v>0</v>
      </c>
      <c r="E435" s="111">
        <f t="shared" si="89"/>
        <v>0</v>
      </c>
      <c r="F435" s="11"/>
      <c r="G435" s="16"/>
      <c r="H435" s="16"/>
    </row>
    <row r="436" spans="1:8" s="8" customFormat="1" ht="280.5" x14ac:dyDescent="0.3">
      <c r="A436" s="230">
        <v>71</v>
      </c>
      <c r="B436" s="122" t="s">
        <v>277</v>
      </c>
      <c r="C436" s="108">
        <f>SUM(C437:C440)</f>
        <v>541</v>
      </c>
      <c r="D436" s="108">
        <f>SUM(D437:D440)</f>
        <v>541</v>
      </c>
      <c r="E436" s="108">
        <f>IFERROR(D436/C436*100,0)</f>
        <v>100</v>
      </c>
      <c r="F436" s="119" t="s">
        <v>283</v>
      </c>
      <c r="G436" s="16"/>
      <c r="H436" s="16"/>
    </row>
    <row r="437" spans="1:8" s="8" customFormat="1" ht="20.25" customHeight="1" x14ac:dyDescent="0.3">
      <c r="A437" s="234"/>
      <c r="B437" s="123" t="s">
        <v>8</v>
      </c>
      <c r="C437" s="126">
        <v>0</v>
      </c>
      <c r="D437" s="126">
        <v>0</v>
      </c>
      <c r="E437" s="111">
        <f t="shared" ref="E437:E440" si="90">IFERROR(D437/C437*100,0)</f>
        <v>0</v>
      </c>
      <c r="F437" s="68"/>
      <c r="G437" s="16"/>
      <c r="H437" s="16"/>
    </row>
    <row r="438" spans="1:8" s="41" customFormat="1" ht="21" customHeight="1" x14ac:dyDescent="0.25">
      <c r="A438" s="230"/>
      <c r="B438" s="124" t="s">
        <v>4</v>
      </c>
      <c r="C438" s="126">
        <v>0</v>
      </c>
      <c r="D438" s="126">
        <v>0</v>
      </c>
      <c r="E438" s="111">
        <f t="shared" si="90"/>
        <v>0</v>
      </c>
      <c r="F438" s="22"/>
      <c r="G438" s="40"/>
      <c r="H438" s="40"/>
    </row>
    <row r="439" spans="1:8" s="8" customFormat="1" x14ac:dyDescent="0.3">
      <c r="A439" s="230"/>
      <c r="B439" s="124" t="s">
        <v>5</v>
      </c>
      <c r="C439" s="126">
        <v>541</v>
      </c>
      <c r="D439" s="126">
        <v>541</v>
      </c>
      <c r="E439" s="111">
        <f t="shared" si="90"/>
        <v>100</v>
      </c>
      <c r="F439" s="22"/>
      <c r="G439" s="16"/>
      <c r="H439" s="16"/>
    </row>
    <row r="440" spans="1:8" s="8" customFormat="1" ht="18.75" customHeight="1" x14ac:dyDescent="0.3">
      <c r="A440" s="230"/>
      <c r="B440" s="113" t="s">
        <v>7</v>
      </c>
      <c r="C440" s="126">
        <v>0</v>
      </c>
      <c r="D440" s="126">
        <v>0</v>
      </c>
      <c r="E440" s="111">
        <f t="shared" si="90"/>
        <v>0</v>
      </c>
      <c r="F440" s="11"/>
      <c r="G440" s="16"/>
      <c r="H440" s="16"/>
    </row>
    <row r="441" spans="1:8" s="8" customFormat="1" ht="76.5" customHeight="1" x14ac:dyDescent="0.3">
      <c r="A441" s="230"/>
      <c r="B441" s="122" t="s">
        <v>89</v>
      </c>
      <c r="C441" s="108">
        <f>C442</f>
        <v>5101.09</v>
      </c>
      <c r="D441" s="108">
        <f>D442</f>
        <v>5001.03</v>
      </c>
      <c r="E441" s="109">
        <f>IFERROR(D441/C441*100,0)</f>
        <v>98.038458447116199</v>
      </c>
      <c r="F441" s="22"/>
      <c r="G441" s="16"/>
      <c r="H441" s="16"/>
    </row>
    <row r="442" spans="1:8" s="29" customFormat="1" ht="99" x14ac:dyDescent="0.3">
      <c r="A442" s="230">
        <v>72</v>
      </c>
      <c r="B442" s="122" t="s">
        <v>90</v>
      </c>
      <c r="C442" s="108">
        <f>SUM(C443:C446)</f>
        <v>5101.09</v>
      </c>
      <c r="D442" s="108">
        <f>SUM(D443:D446)</f>
        <v>5001.03</v>
      </c>
      <c r="E442" s="108">
        <f>IFERROR(D442/C442*100,0)</f>
        <v>98.038458447116199</v>
      </c>
      <c r="F442" s="119" t="s">
        <v>284</v>
      </c>
      <c r="G442" s="28"/>
      <c r="H442" s="28"/>
    </row>
    <row r="443" spans="1:8" s="8" customFormat="1" ht="20.25" customHeight="1" x14ac:dyDescent="0.3">
      <c r="A443" s="234"/>
      <c r="B443" s="123" t="s">
        <v>8</v>
      </c>
      <c r="C443" s="126">
        <v>0</v>
      </c>
      <c r="D443" s="126">
        <v>0</v>
      </c>
      <c r="E443" s="111">
        <f t="shared" ref="E443:E450" si="91">IFERROR(D443/C443*100,0)</f>
        <v>0</v>
      </c>
      <c r="F443" s="68"/>
      <c r="G443" s="16"/>
      <c r="H443" s="16"/>
    </row>
    <row r="444" spans="1:8" s="41" customFormat="1" ht="21" customHeight="1" x14ac:dyDescent="0.25">
      <c r="A444" s="230"/>
      <c r="B444" s="124" t="s">
        <v>4</v>
      </c>
      <c r="C444" s="126">
        <v>0</v>
      </c>
      <c r="D444" s="126">
        <v>0</v>
      </c>
      <c r="E444" s="111">
        <f t="shared" si="91"/>
        <v>0</v>
      </c>
      <c r="F444" s="22"/>
      <c r="G444" s="40"/>
      <c r="H444" s="40"/>
    </row>
    <row r="445" spans="1:8" s="8" customFormat="1" x14ac:dyDescent="0.3">
      <c r="A445" s="230"/>
      <c r="B445" s="124" t="s">
        <v>5</v>
      </c>
      <c r="C445" s="126">
        <v>5101.09</v>
      </c>
      <c r="D445" s="126">
        <v>5001.03</v>
      </c>
      <c r="E445" s="111">
        <f t="shared" si="91"/>
        <v>98.038458447116199</v>
      </c>
      <c r="F445" s="22"/>
      <c r="G445" s="16"/>
      <c r="H445" s="16"/>
    </row>
    <row r="446" spans="1:8" s="8" customFormat="1" ht="18.75" customHeight="1" x14ac:dyDescent="0.3">
      <c r="A446" s="230"/>
      <c r="B446" s="113" t="s">
        <v>7</v>
      </c>
      <c r="C446" s="126">
        <v>0</v>
      </c>
      <c r="D446" s="126">
        <v>0</v>
      </c>
      <c r="E446" s="111">
        <f t="shared" si="91"/>
        <v>0</v>
      </c>
      <c r="F446" s="11"/>
      <c r="G446" s="16"/>
      <c r="H446" s="16"/>
    </row>
    <row r="447" spans="1:8" s="8" customFormat="1" ht="18.75" customHeight="1" x14ac:dyDescent="0.3">
      <c r="A447" s="230"/>
      <c r="B447" s="129" t="s">
        <v>6</v>
      </c>
      <c r="C447" s="116">
        <f>SUM(C448:C451)</f>
        <v>21062.14</v>
      </c>
      <c r="D447" s="116">
        <f>SUM(D448:D451)</f>
        <v>19351.050000000003</v>
      </c>
      <c r="E447" s="116">
        <f>IFERROR(D447/C447*100,0)</f>
        <v>91.875991708344941</v>
      </c>
      <c r="F447" s="26"/>
      <c r="G447" s="16"/>
      <c r="H447" s="16"/>
    </row>
    <row r="448" spans="1:8" s="8" customFormat="1" ht="18.75" customHeight="1" x14ac:dyDescent="0.3">
      <c r="A448" s="230"/>
      <c r="B448" s="119" t="s">
        <v>8</v>
      </c>
      <c r="C448" s="105">
        <f>C396+C401+C406+C411+C416+C421+C427+C432+C437+C443</f>
        <v>5.0999999999999996</v>
      </c>
      <c r="D448" s="105">
        <f>D396+D401+D406+D411+D416+D421+D427+D432+D437+D443</f>
        <v>5.0999999999999996</v>
      </c>
      <c r="E448" s="111">
        <f t="shared" si="91"/>
        <v>100</v>
      </c>
      <c r="F448" s="68"/>
      <c r="G448" s="16"/>
      <c r="H448" s="16"/>
    </row>
    <row r="449" spans="1:8" s="8" customFormat="1" ht="18.75" customHeight="1" x14ac:dyDescent="0.3">
      <c r="A449" s="230"/>
      <c r="B449" s="138" t="s">
        <v>4</v>
      </c>
      <c r="C449" s="105">
        <f t="shared" ref="C449:D451" si="92">C397+C402+C407+C412+C417+C422+C428+C433+C438+C444</f>
        <v>3911</v>
      </c>
      <c r="D449" s="105">
        <f t="shared" si="92"/>
        <v>3905.17</v>
      </c>
      <c r="E449" s="111">
        <f t="shared" si="91"/>
        <v>99.850933265149578</v>
      </c>
      <c r="F449" s="68"/>
      <c r="G449" s="219">
        <f>(D449+D448)/(C449+C448)*100</f>
        <v>99.851127397155338</v>
      </c>
      <c r="H449" s="16"/>
    </row>
    <row r="450" spans="1:8" s="8" customFormat="1" ht="18.75" customHeight="1" x14ac:dyDescent="0.3">
      <c r="A450" s="230"/>
      <c r="B450" s="119" t="s">
        <v>5</v>
      </c>
      <c r="C450" s="105">
        <f t="shared" si="92"/>
        <v>17146.04</v>
      </c>
      <c r="D450" s="105">
        <f t="shared" si="92"/>
        <v>15440.780000000002</v>
      </c>
      <c r="E450" s="111">
        <f t="shared" si="91"/>
        <v>90.054496548474177</v>
      </c>
      <c r="F450" s="22"/>
      <c r="G450" s="16"/>
      <c r="H450" s="16"/>
    </row>
    <row r="451" spans="1:8" s="8" customFormat="1" ht="18.75" customHeight="1" x14ac:dyDescent="0.3">
      <c r="A451" s="230"/>
      <c r="B451" s="113" t="s">
        <v>7</v>
      </c>
      <c r="C451" s="105">
        <f t="shared" si="92"/>
        <v>0</v>
      </c>
      <c r="D451" s="105">
        <f t="shared" si="92"/>
        <v>0</v>
      </c>
      <c r="E451" s="111">
        <f t="shared" ref="E451" si="93">IFERROR(D451/C451*100,0)</f>
        <v>0</v>
      </c>
      <c r="F451" s="11"/>
      <c r="G451" s="218">
        <f>(C449+C448)/C447*100</f>
        <v>18.593077436575769</v>
      </c>
      <c r="H451" s="16"/>
    </row>
    <row r="452" spans="1:8" ht="21.75" customHeight="1" x14ac:dyDescent="0.3">
      <c r="B452" s="243" t="s">
        <v>312</v>
      </c>
      <c r="C452" s="243"/>
      <c r="D452" s="243"/>
      <c r="E452" s="243"/>
      <c r="F452" s="243"/>
      <c r="G452" s="13"/>
      <c r="H452" s="16"/>
    </row>
    <row r="453" spans="1:8" s="6" customFormat="1" ht="51.75" customHeight="1" x14ac:dyDescent="0.25">
      <c r="A453" s="230"/>
      <c r="B453" s="143" t="s">
        <v>128</v>
      </c>
      <c r="C453" s="125">
        <f>C454+C459+C464</f>
        <v>125027.24</v>
      </c>
      <c r="D453" s="125">
        <f>D454+D459+D464</f>
        <v>123773.31000000001</v>
      </c>
      <c r="E453" s="109">
        <f>IFERROR(D453/C453*100,0)</f>
        <v>98.997074557512434</v>
      </c>
      <c r="F453" s="119"/>
      <c r="G453" s="15">
        <v>9</v>
      </c>
      <c r="H453" s="15"/>
    </row>
    <row r="454" spans="1:8" s="29" customFormat="1" ht="134.25" customHeight="1" x14ac:dyDescent="0.3">
      <c r="A454" s="230">
        <v>73</v>
      </c>
      <c r="B454" s="166" t="s">
        <v>255</v>
      </c>
      <c r="C454" s="108">
        <f>SUM(C455:C458)</f>
        <v>61449.924000000006</v>
      </c>
      <c r="D454" s="108">
        <f>SUM(D455:D458)</f>
        <v>61449.854000000007</v>
      </c>
      <c r="E454" s="108">
        <f>IFERROR(D454/C454*100,0)</f>
        <v>99.999886086108091</v>
      </c>
      <c r="F454" s="119" t="s">
        <v>261</v>
      </c>
      <c r="G454" s="28"/>
      <c r="H454" s="28"/>
    </row>
    <row r="455" spans="1:8" s="8" customFormat="1" ht="20.25" customHeight="1" x14ac:dyDescent="0.3">
      <c r="A455" s="234"/>
      <c r="B455" s="123" t="s">
        <v>8</v>
      </c>
      <c r="C455" s="111">
        <v>126.1002</v>
      </c>
      <c r="D455" s="111">
        <v>126.1002</v>
      </c>
      <c r="E455" s="111">
        <f>IFERROR(D455/C455*100,0)</f>
        <v>100</v>
      </c>
      <c r="F455" s="68"/>
      <c r="G455" s="16"/>
      <c r="H455" s="16"/>
    </row>
    <row r="456" spans="1:8" s="8" customFormat="1" x14ac:dyDescent="0.3">
      <c r="A456" s="230"/>
      <c r="B456" s="124" t="s">
        <v>4</v>
      </c>
      <c r="C456" s="111">
        <v>524.52380000000005</v>
      </c>
      <c r="D456" s="111">
        <v>524.52380000000005</v>
      </c>
      <c r="E456" s="111">
        <f t="shared" ref="E456:E458" si="94">IFERROR(D456/C456*100,0)</f>
        <v>100</v>
      </c>
      <c r="F456" s="22"/>
      <c r="G456" s="16"/>
      <c r="H456" s="16"/>
    </row>
    <row r="457" spans="1:8" s="8" customFormat="1" x14ac:dyDescent="0.3">
      <c r="A457" s="230"/>
      <c r="B457" s="124" t="s">
        <v>5</v>
      </c>
      <c r="C457" s="111">
        <v>60799.3</v>
      </c>
      <c r="D457" s="111">
        <v>60799.23</v>
      </c>
      <c r="E457" s="111">
        <f t="shared" si="94"/>
        <v>99.999884867095517</v>
      </c>
      <c r="F457" s="22"/>
      <c r="G457" s="24"/>
      <c r="H457" s="16"/>
    </row>
    <row r="458" spans="1:8" s="8" customFormat="1" ht="18.75" customHeight="1" x14ac:dyDescent="0.3">
      <c r="A458" s="230"/>
      <c r="B458" s="113" t="s">
        <v>7</v>
      </c>
      <c r="C458" s="111">
        <v>0</v>
      </c>
      <c r="D458" s="111">
        <v>0</v>
      </c>
      <c r="E458" s="111">
        <f t="shared" si="94"/>
        <v>0</v>
      </c>
      <c r="F458" s="11"/>
      <c r="G458" s="16"/>
      <c r="H458" s="16"/>
    </row>
    <row r="459" spans="1:8" s="41" customFormat="1" ht="118.5" customHeight="1" x14ac:dyDescent="0.25">
      <c r="A459" s="230">
        <v>74</v>
      </c>
      <c r="B459" s="166" t="s">
        <v>256</v>
      </c>
      <c r="C459" s="108">
        <f>SUM(C460:C463)</f>
        <v>59448.6</v>
      </c>
      <c r="D459" s="108">
        <f>SUM(D460:D463)</f>
        <v>58194.74</v>
      </c>
      <c r="E459" s="108">
        <f>IFERROR(D459/C459*100,0)</f>
        <v>97.890850247104225</v>
      </c>
      <c r="F459" s="22" t="s">
        <v>262</v>
      </c>
      <c r="G459" s="40"/>
      <c r="H459" s="40"/>
    </row>
    <row r="460" spans="1:8" s="8" customFormat="1" ht="20.25" customHeight="1" x14ac:dyDescent="0.3">
      <c r="A460" s="234"/>
      <c r="B460" s="123" t="s">
        <v>8</v>
      </c>
      <c r="C460" s="111">
        <v>0</v>
      </c>
      <c r="D460" s="111">
        <v>0</v>
      </c>
      <c r="E460" s="111">
        <f>IFERROR(D460/C460*100,0)</f>
        <v>0</v>
      </c>
      <c r="F460" s="68"/>
      <c r="G460" s="16"/>
      <c r="H460" s="16"/>
    </row>
    <row r="461" spans="1:8" s="10" customFormat="1" ht="17.25" customHeight="1" x14ac:dyDescent="0.3">
      <c r="A461" s="230"/>
      <c r="B461" s="198" t="s">
        <v>4</v>
      </c>
      <c r="C461" s="111">
        <v>180</v>
      </c>
      <c r="D461" s="111">
        <v>180</v>
      </c>
      <c r="E461" s="111">
        <f t="shared" ref="E461:E463" si="95">IFERROR(D461/C461*100,0)</f>
        <v>100</v>
      </c>
      <c r="F461" s="87"/>
      <c r="G461" s="19"/>
      <c r="H461" s="19"/>
    </row>
    <row r="462" spans="1:8" s="8" customFormat="1" x14ac:dyDescent="0.3">
      <c r="A462" s="230"/>
      <c r="B462" s="124" t="s">
        <v>5</v>
      </c>
      <c r="C462" s="111">
        <v>59268.6</v>
      </c>
      <c r="D462" s="111">
        <v>58014.74</v>
      </c>
      <c r="E462" s="111">
        <f t="shared" si="95"/>
        <v>97.88444471440188</v>
      </c>
      <c r="F462" s="22"/>
      <c r="G462" s="16"/>
      <c r="H462" s="16"/>
    </row>
    <row r="463" spans="1:8" s="8" customFormat="1" ht="18.75" customHeight="1" x14ac:dyDescent="0.3">
      <c r="A463" s="230"/>
      <c r="B463" s="113" t="s">
        <v>7</v>
      </c>
      <c r="C463" s="111">
        <v>0</v>
      </c>
      <c r="D463" s="111">
        <v>0</v>
      </c>
      <c r="E463" s="111">
        <f t="shared" si="95"/>
        <v>0</v>
      </c>
      <c r="F463" s="11"/>
      <c r="G463" s="16"/>
      <c r="H463" s="16"/>
    </row>
    <row r="464" spans="1:8" s="41" customFormat="1" ht="58.5" customHeight="1" x14ac:dyDescent="0.25">
      <c r="A464" s="230">
        <v>75</v>
      </c>
      <c r="B464" s="166" t="s">
        <v>257</v>
      </c>
      <c r="C464" s="108">
        <f>SUM(C465:C468)</f>
        <v>4128.7160000000003</v>
      </c>
      <c r="D464" s="108">
        <f>SUM(D465:D468)</f>
        <v>4128.7160000000003</v>
      </c>
      <c r="E464" s="108">
        <f>IFERROR(D464/C464*100,0)</f>
        <v>100</v>
      </c>
      <c r="F464" s="119" t="s">
        <v>263</v>
      </c>
      <c r="G464" s="40"/>
      <c r="H464" s="40"/>
    </row>
    <row r="465" spans="1:8" s="8" customFormat="1" ht="20.25" customHeight="1" x14ac:dyDescent="0.3">
      <c r="A465" s="234"/>
      <c r="B465" s="123" t="s">
        <v>8</v>
      </c>
      <c r="C465" s="111">
        <v>0</v>
      </c>
      <c r="D465" s="111">
        <v>0</v>
      </c>
      <c r="E465" s="111">
        <f>IFERROR(D465/C465*100,0)</f>
        <v>0</v>
      </c>
      <c r="F465" s="68"/>
      <c r="G465" s="16"/>
      <c r="H465" s="16"/>
    </row>
    <row r="466" spans="1:8" s="41" customFormat="1" ht="18" customHeight="1" x14ac:dyDescent="0.25">
      <c r="A466" s="230"/>
      <c r="B466" s="124" t="s">
        <v>4</v>
      </c>
      <c r="C466" s="111">
        <v>576</v>
      </c>
      <c r="D466" s="111">
        <v>576</v>
      </c>
      <c r="E466" s="111">
        <f t="shared" ref="E466:E468" si="96">IFERROR(D466/C466*100,0)</f>
        <v>100</v>
      </c>
      <c r="F466" s="22"/>
      <c r="G466" s="40"/>
      <c r="H466" s="40"/>
    </row>
    <row r="467" spans="1:8" s="41" customFormat="1" ht="18" customHeight="1" x14ac:dyDescent="0.25">
      <c r="A467" s="230"/>
      <c r="B467" s="124" t="s">
        <v>5</v>
      </c>
      <c r="C467" s="111">
        <v>3281.3</v>
      </c>
      <c r="D467" s="111">
        <v>3281.3</v>
      </c>
      <c r="E467" s="111">
        <f t="shared" si="96"/>
        <v>100</v>
      </c>
      <c r="F467" s="22"/>
      <c r="G467" s="40"/>
      <c r="H467" s="40"/>
    </row>
    <row r="468" spans="1:8" s="8" customFormat="1" ht="18.75" customHeight="1" x14ac:dyDescent="0.3">
      <c r="A468" s="230"/>
      <c r="B468" s="113" t="s">
        <v>7</v>
      </c>
      <c r="C468" s="111">
        <v>271.416</v>
      </c>
      <c r="D468" s="111">
        <v>271.416</v>
      </c>
      <c r="E468" s="111">
        <f t="shared" si="96"/>
        <v>100</v>
      </c>
      <c r="F468" s="11"/>
      <c r="G468" s="16"/>
      <c r="H468" s="16"/>
    </row>
    <row r="469" spans="1:8" s="8" customFormat="1" ht="66" x14ac:dyDescent="0.3">
      <c r="A469" s="230"/>
      <c r="B469" s="199" t="s">
        <v>129</v>
      </c>
      <c r="C469" s="125">
        <f>C470+C475</f>
        <v>154553.01500000001</v>
      </c>
      <c r="D469" s="125">
        <f>D470+D475</f>
        <v>151071.67939999999</v>
      </c>
      <c r="E469" s="109">
        <f>IFERROR(D469/C469*100,0)</f>
        <v>97.747481276893879</v>
      </c>
      <c r="F469" s="22"/>
      <c r="G469" s="16"/>
      <c r="H469" s="16"/>
    </row>
    <row r="470" spans="1:8" s="41" customFormat="1" ht="90.75" customHeight="1" x14ac:dyDescent="0.25">
      <c r="A470" s="230">
        <v>76</v>
      </c>
      <c r="B470" s="166" t="s">
        <v>47</v>
      </c>
      <c r="C470" s="108">
        <f>SUM(C471:C474)</f>
        <v>369.7</v>
      </c>
      <c r="D470" s="108">
        <f>SUM(D471:D474)</f>
        <v>305.10000000000002</v>
      </c>
      <c r="E470" s="108">
        <f>IFERROR(D470/C470*100,0)</f>
        <v>82.526372734649726</v>
      </c>
      <c r="F470" s="22" t="s">
        <v>264</v>
      </c>
      <c r="G470" s="40"/>
      <c r="H470" s="40"/>
    </row>
    <row r="471" spans="1:8" s="8" customFormat="1" ht="20.25" customHeight="1" x14ac:dyDescent="0.3">
      <c r="A471" s="234"/>
      <c r="B471" s="123" t="s">
        <v>8</v>
      </c>
      <c r="C471" s="111">
        <v>0</v>
      </c>
      <c r="D471" s="111">
        <v>0</v>
      </c>
      <c r="E471" s="111">
        <f>IFERROR(D471/C471*100,0)</f>
        <v>0</v>
      </c>
      <c r="F471" s="68"/>
      <c r="G471" s="16"/>
      <c r="H471" s="16"/>
    </row>
    <row r="472" spans="1:8" s="41" customFormat="1" ht="18" customHeight="1" x14ac:dyDescent="0.25">
      <c r="A472" s="230"/>
      <c r="B472" s="124" t="s">
        <v>4</v>
      </c>
      <c r="C472" s="111">
        <v>0</v>
      </c>
      <c r="D472" s="111">
        <v>0</v>
      </c>
      <c r="E472" s="111">
        <f t="shared" ref="E472:E474" si="97">IFERROR(D472/C472*100,0)</f>
        <v>0</v>
      </c>
      <c r="F472" s="22"/>
      <c r="G472" s="40"/>
      <c r="H472" s="40"/>
    </row>
    <row r="473" spans="1:8" s="41" customFormat="1" ht="18" customHeight="1" x14ac:dyDescent="0.25">
      <c r="A473" s="230"/>
      <c r="B473" s="124" t="s">
        <v>5</v>
      </c>
      <c r="C473" s="111">
        <v>369.7</v>
      </c>
      <c r="D473" s="111">
        <v>305.10000000000002</v>
      </c>
      <c r="E473" s="111">
        <f t="shared" si="97"/>
        <v>82.526372734649726</v>
      </c>
      <c r="F473" s="22"/>
      <c r="G473" s="40"/>
      <c r="H473" s="40"/>
    </row>
    <row r="474" spans="1:8" s="8" customFormat="1" ht="18.75" customHeight="1" x14ac:dyDescent="0.3">
      <c r="A474" s="230"/>
      <c r="B474" s="113" t="s">
        <v>7</v>
      </c>
      <c r="C474" s="111">
        <v>0</v>
      </c>
      <c r="D474" s="111">
        <v>0</v>
      </c>
      <c r="E474" s="111">
        <f t="shared" si="97"/>
        <v>0</v>
      </c>
      <c r="F474" s="11"/>
      <c r="G474" s="16"/>
      <c r="H474" s="16"/>
    </row>
    <row r="475" spans="1:8" s="41" customFormat="1" ht="235.5" customHeight="1" x14ac:dyDescent="0.25">
      <c r="A475" s="230">
        <v>77</v>
      </c>
      <c r="B475" s="166" t="s">
        <v>48</v>
      </c>
      <c r="C475" s="108">
        <f>SUM(C476:C479)</f>
        <v>154183.315</v>
      </c>
      <c r="D475" s="108">
        <f>SUM(D476:D479)</f>
        <v>150766.57939999999</v>
      </c>
      <c r="E475" s="108">
        <f>IFERROR(D475/C475*100,0)</f>
        <v>97.783978376648591</v>
      </c>
      <c r="F475" s="119" t="s">
        <v>309</v>
      </c>
      <c r="G475" s="40"/>
      <c r="H475" s="40"/>
    </row>
    <row r="476" spans="1:8" s="8" customFormat="1" ht="20.25" customHeight="1" x14ac:dyDescent="0.3">
      <c r="A476" s="234"/>
      <c r="B476" s="123" t="s">
        <v>8</v>
      </c>
      <c r="C476" s="111">
        <v>0</v>
      </c>
      <c r="D476" s="111">
        <v>0</v>
      </c>
      <c r="E476" s="111">
        <f>IFERROR(D476/C476*100,0)</f>
        <v>0</v>
      </c>
      <c r="F476" s="68"/>
      <c r="G476" s="16"/>
      <c r="H476" s="16"/>
    </row>
    <row r="477" spans="1:8" s="41" customFormat="1" ht="21" customHeight="1" x14ac:dyDescent="0.25">
      <c r="A477" s="230"/>
      <c r="B477" s="124" t="s">
        <v>4</v>
      </c>
      <c r="C477" s="111">
        <v>0</v>
      </c>
      <c r="D477" s="111">
        <v>0</v>
      </c>
      <c r="E477" s="111">
        <f t="shared" ref="E477:E479" si="98">IFERROR(D477/C477*100,0)</f>
        <v>0</v>
      </c>
      <c r="F477" s="22"/>
      <c r="G477" s="40"/>
      <c r="H477" s="40"/>
    </row>
    <row r="478" spans="1:8" s="8" customFormat="1" x14ac:dyDescent="0.3">
      <c r="A478" s="230"/>
      <c r="B478" s="124" t="s">
        <v>5</v>
      </c>
      <c r="C478" s="111">
        <v>150740.76</v>
      </c>
      <c r="D478" s="111">
        <v>147339.02439999999</v>
      </c>
      <c r="E478" s="111">
        <f t="shared" si="98"/>
        <v>97.743320651959024</v>
      </c>
      <c r="F478" s="22"/>
      <c r="G478" s="16"/>
      <c r="H478" s="16"/>
    </row>
    <row r="479" spans="1:8" s="6" customFormat="1" x14ac:dyDescent="0.25">
      <c r="A479" s="230"/>
      <c r="B479" s="123" t="s">
        <v>7</v>
      </c>
      <c r="C479" s="111">
        <v>3442.5549999999998</v>
      </c>
      <c r="D479" s="111">
        <v>3427.5549999999998</v>
      </c>
      <c r="E479" s="111">
        <f t="shared" si="98"/>
        <v>99.564277113945892</v>
      </c>
      <c r="F479" s="21"/>
      <c r="G479" s="15"/>
      <c r="H479" s="15"/>
    </row>
    <row r="480" spans="1:8" s="6" customFormat="1" ht="69.75" customHeight="1" x14ac:dyDescent="0.25">
      <c r="A480" s="230"/>
      <c r="B480" s="143" t="s">
        <v>130</v>
      </c>
      <c r="C480" s="125">
        <f>C481+C486+C491</f>
        <v>65159.359299999996</v>
      </c>
      <c r="D480" s="125">
        <f>D481+D486+D491</f>
        <v>59641.754199999996</v>
      </c>
      <c r="E480" s="109">
        <f>IFERROR(D480/C480*100,0)</f>
        <v>91.532137271951356</v>
      </c>
      <c r="F480" s="22"/>
      <c r="G480" s="15"/>
      <c r="H480" s="15"/>
    </row>
    <row r="481" spans="1:8" s="41" customFormat="1" ht="51.75" customHeight="1" x14ac:dyDescent="0.25">
      <c r="A481" s="230">
        <v>78</v>
      </c>
      <c r="B481" s="166" t="s">
        <v>80</v>
      </c>
      <c r="C481" s="108">
        <f>SUM(C482:C485)</f>
        <v>23315.624299999999</v>
      </c>
      <c r="D481" s="108">
        <f>SUM(D482:D485)</f>
        <v>21037.148700000002</v>
      </c>
      <c r="E481" s="108">
        <f>IFERROR(D481/C481*100,0)</f>
        <v>90.22768779131512</v>
      </c>
      <c r="F481" s="209" t="s">
        <v>136</v>
      </c>
      <c r="G481" s="40"/>
      <c r="H481" s="40"/>
    </row>
    <row r="482" spans="1:8" s="8" customFormat="1" ht="20.25" customHeight="1" x14ac:dyDescent="0.3">
      <c r="A482" s="234"/>
      <c r="B482" s="123" t="s">
        <v>8</v>
      </c>
      <c r="C482" s="111">
        <v>0</v>
      </c>
      <c r="D482" s="111">
        <v>0</v>
      </c>
      <c r="E482" s="111">
        <f>IFERROR(D482/C482*100,0)</f>
        <v>0</v>
      </c>
      <c r="F482" s="68"/>
      <c r="G482" s="16"/>
      <c r="H482" s="16"/>
    </row>
    <row r="483" spans="1:8" s="41" customFormat="1" ht="21" customHeight="1" x14ac:dyDescent="0.25">
      <c r="A483" s="230"/>
      <c r="B483" s="124" t="s">
        <v>4</v>
      </c>
      <c r="C483" s="111">
        <v>0</v>
      </c>
      <c r="D483" s="111">
        <v>0</v>
      </c>
      <c r="E483" s="111">
        <f t="shared" ref="E483:E485" si="99">IFERROR(D483/C483*100,0)</f>
        <v>0</v>
      </c>
      <c r="F483" s="22"/>
      <c r="G483" s="40"/>
      <c r="H483" s="40"/>
    </row>
    <row r="484" spans="1:8" s="8" customFormat="1" x14ac:dyDescent="0.3">
      <c r="A484" s="230"/>
      <c r="B484" s="124" t="s">
        <v>5</v>
      </c>
      <c r="C484" s="111">
        <v>23315.624299999999</v>
      </c>
      <c r="D484" s="111">
        <v>21037.148700000002</v>
      </c>
      <c r="E484" s="111">
        <f t="shared" si="99"/>
        <v>90.22768779131512</v>
      </c>
      <c r="F484" s="22"/>
      <c r="G484" s="16"/>
      <c r="H484" s="16"/>
    </row>
    <row r="485" spans="1:8" s="8" customFormat="1" ht="18.75" customHeight="1" x14ac:dyDescent="0.3">
      <c r="A485" s="230"/>
      <c r="B485" s="113" t="s">
        <v>7</v>
      </c>
      <c r="C485" s="111">
        <v>0</v>
      </c>
      <c r="D485" s="111">
        <v>0</v>
      </c>
      <c r="E485" s="111">
        <f t="shared" si="99"/>
        <v>0</v>
      </c>
      <c r="F485" s="11"/>
      <c r="G485" s="16"/>
      <c r="H485" s="16"/>
    </row>
    <row r="486" spans="1:8" s="41" customFormat="1" ht="37.5" customHeight="1" x14ac:dyDescent="0.25">
      <c r="A486" s="230">
        <v>79</v>
      </c>
      <c r="B486" s="166" t="s">
        <v>49</v>
      </c>
      <c r="C486" s="108">
        <f>SUM(C487:C490)</f>
        <v>74</v>
      </c>
      <c r="D486" s="108">
        <f>SUM(D487:D490)</f>
        <v>74</v>
      </c>
      <c r="E486" s="108">
        <f>IFERROR(D486/C486*100,0)</f>
        <v>100</v>
      </c>
      <c r="F486" s="209" t="s">
        <v>265</v>
      </c>
      <c r="G486" s="40"/>
      <c r="H486" s="40"/>
    </row>
    <row r="487" spans="1:8" s="8" customFormat="1" ht="20.25" customHeight="1" x14ac:dyDescent="0.3">
      <c r="A487" s="234"/>
      <c r="B487" s="123" t="s">
        <v>8</v>
      </c>
      <c r="C487" s="111">
        <v>0</v>
      </c>
      <c r="D487" s="111">
        <v>0</v>
      </c>
      <c r="E487" s="111">
        <f>IFERROR(D487/C487*100,0)</f>
        <v>0</v>
      </c>
      <c r="F487" s="68"/>
      <c r="G487" s="16"/>
      <c r="H487" s="16"/>
    </row>
    <row r="488" spans="1:8" s="41" customFormat="1" ht="21" customHeight="1" x14ac:dyDescent="0.25">
      <c r="A488" s="230"/>
      <c r="B488" s="124" t="s">
        <v>4</v>
      </c>
      <c r="C488" s="111">
        <v>74</v>
      </c>
      <c r="D488" s="111">
        <v>74</v>
      </c>
      <c r="E488" s="111">
        <f t="shared" ref="E488:E490" si="100">IFERROR(D488/C488*100,0)</f>
        <v>100</v>
      </c>
      <c r="F488" s="22"/>
      <c r="G488" s="40"/>
      <c r="H488" s="40"/>
    </row>
    <row r="489" spans="1:8" s="8" customFormat="1" x14ac:dyDescent="0.3">
      <c r="A489" s="230"/>
      <c r="B489" s="124" t="s">
        <v>5</v>
      </c>
      <c r="C489" s="111">
        <v>0</v>
      </c>
      <c r="D489" s="111">
        <v>0</v>
      </c>
      <c r="E489" s="111">
        <f t="shared" si="100"/>
        <v>0</v>
      </c>
      <c r="F489" s="22"/>
      <c r="G489" s="16"/>
      <c r="H489" s="16"/>
    </row>
    <row r="490" spans="1:8" s="8" customFormat="1" ht="18.75" customHeight="1" x14ac:dyDescent="0.3">
      <c r="A490" s="230"/>
      <c r="B490" s="113" t="s">
        <v>7</v>
      </c>
      <c r="C490" s="111">
        <v>0</v>
      </c>
      <c r="D490" s="111">
        <v>0</v>
      </c>
      <c r="E490" s="111">
        <f t="shared" si="100"/>
        <v>0</v>
      </c>
      <c r="F490" s="11"/>
      <c r="G490" s="16"/>
      <c r="H490" s="16"/>
    </row>
    <row r="491" spans="1:8" s="41" customFormat="1" ht="102.75" customHeight="1" x14ac:dyDescent="0.25">
      <c r="A491" s="230">
        <v>80</v>
      </c>
      <c r="B491" s="166" t="s">
        <v>50</v>
      </c>
      <c r="C491" s="108">
        <f>SUM(C492:C495)</f>
        <v>41769.735000000001</v>
      </c>
      <c r="D491" s="108">
        <f>SUM(D492:D495)</f>
        <v>38530.605499999998</v>
      </c>
      <c r="E491" s="108">
        <f>IFERROR(D491/C491*100,0)</f>
        <v>92.245271606343678</v>
      </c>
      <c r="F491" s="119" t="s">
        <v>137</v>
      </c>
      <c r="G491" s="40"/>
      <c r="H491" s="40"/>
    </row>
    <row r="492" spans="1:8" s="8" customFormat="1" ht="20.25" customHeight="1" x14ac:dyDescent="0.3">
      <c r="A492" s="234"/>
      <c r="B492" s="123" t="s">
        <v>8</v>
      </c>
      <c r="C492" s="111">
        <v>0</v>
      </c>
      <c r="D492" s="111">
        <v>0</v>
      </c>
      <c r="E492" s="111">
        <f>IFERROR(D492/C492*100,0)</f>
        <v>0</v>
      </c>
      <c r="F492" s="68"/>
      <c r="G492" s="16"/>
      <c r="H492" s="16"/>
    </row>
    <row r="493" spans="1:8" s="41" customFormat="1" ht="21" customHeight="1" x14ac:dyDescent="0.25">
      <c r="A493" s="230"/>
      <c r="B493" s="124" t="s">
        <v>4</v>
      </c>
      <c r="C493" s="111">
        <v>0</v>
      </c>
      <c r="D493" s="111">
        <v>0</v>
      </c>
      <c r="E493" s="111">
        <f t="shared" ref="E493:E495" si="101">IFERROR(D493/C493*100,0)</f>
        <v>0</v>
      </c>
      <c r="F493" s="22"/>
      <c r="G493" s="40"/>
      <c r="H493" s="40"/>
    </row>
    <row r="494" spans="1:8" s="8" customFormat="1" x14ac:dyDescent="0.3">
      <c r="A494" s="230"/>
      <c r="B494" s="124" t="s">
        <v>5</v>
      </c>
      <c r="C494" s="111">
        <v>41769.735000000001</v>
      </c>
      <c r="D494" s="111">
        <v>38530.605499999998</v>
      </c>
      <c r="E494" s="111">
        <f t="shared" si="101"/>
        <v>92.245271606343678</v>
      </c>
      <c r="F494" s="22"/>
      <c r="G494" s="16"/>
      <c r="H494" s="16"/>
    </row>
    <row r="495" spans="1:8" s="8" customFormat="1" ht="18.75" customHeight="1" x14ac:dyDescent="0.3">
      <c r="A495" s="230"/>
      <c r="B495" s="113" t="s">
        <v>7</v>
      </c>
      <c r="C495" s="111">
        <v>0</v>
      </c>
      <c r="D495" s="111">
        <v>0</v>
      </c>
      <c r="E495" s="111">
        <f t="shared" si="101"/>
        <v>0</v>
      </c>
      <c r="F495" s="11"/>
      <c r="G495" s="16"/>
      <c r="H495" s="16"/>
    </row>
    <row r="496" spans="1:8" s="3" customFormat="1" x14ac:dyDescent="0.25">
      <c r="A496" s="100"/>
      <c r="B496" s="201" t="s">
        <v>131</v>
      </c>
      <c r="C496" s="125">
        <f>C497</f>
        <v>1123.7</v>
      </c>
      <c r="D496" s="125">
        <f>D497</f>
        <v>1123.7</v>
      </c>
      <c r="E496" s="109">
        <f>IFERROR(D496/C496*100,0)</f>
        <v>100</v>
      </c>
      <c r="F496" s="22"/>
      <c r="G496" s="14"/>
      <c r="H496" s="14"/>
    </row>
    <row r="497" spans="1:10" s="35" customFormat="1" ht="33" x14ac:dyDescent="0.25">
      <c r="A497" s="100">
        <v>81</v>
      </c>
      <c r="B497" s="166" t="s">
        <v>132</v>
      </c>
      <c r="C497" s="108">
        <f>SUM(C498:C501)</f>
        <v>1123.7</v>
      </c>
      <c r="D497" s="108">
        <f>SUM(D498:D501)</f>
        <v>1123.7</v>
      </c>
      <c r="E497" s="108">
        <f>IFERROR(D497/C497*100,0)</f>
        <v>100</v>
      </c>
      <c r="F497" s="101"/>
      <c r="G497" s="34"/>
      <c r="H497" s="34"/>
    </row>
    <row r="498" spans="1:10" s="8" customFormat="1" ht="20.25" customHeight="1" x14ac:dyDescent="0.3">
      <c r="A498" s="234"/>
      <c r="B498" s="123" t="s">
        <v>8</v>
      </c>
      <c r="C498" s="111">
        <v>0</v>
      </c>
      <c r="D498" s="111">
        <v>0</v>
      </c>
      <c r="E498" s="111">
        <f>IFERROR(D498/C498*100,0)</f>
        <v>0</v>
      </c>
      <c r="F498" s="68"/>
      <c r="G498" s="16"/>
      <c r="H498" s="16"/>
    </row>
    <row r="499" spans="1:10" s="9" customFormat="1" x14ac:dyDescent="0.3">
      <c r="A499" s="235"/>
      <c r="B499" s="198" t="s">
        <v>4</v>
      </c>
      <c r="C499" s="111">
        <v>0</v>
      </c>
      <c r="D499" s="111">
        <v>0</v>
      </c>
      <c r="E499" s="111">
        <f t="shared" ref="E499:E501" si="102">IFERROR(D499/C499*100,0)</f>
        <v>0</v>
      </c>
      <c r="F499" s="87"/>
      <c r="G499" s="17"/>
      <c r="H499" s="17"/>
    </row>
    <row r="500" spans="1:10" x14ac:dyDescent="0.3">
      <c r="B500" s="124" t="s">
        <v>5</v>
      </c>
      <c r="C500" s="111">
        <v>1123.7</v>
      </c>
      <c r="D500" s="111">
        <v>1123.7</v>
      </c>
      <c r="E500" s="111">
        <f t="shared" si="102"/>
        <v>100</v>
      </c>
      <c r="F500" s="22"/>
      <c r="G500" s="13"/>
      <c r="H500" s="13"/>
    </row>
    <row r="501" spans="1:10" s="8" customFormat="1" ht="18.75" customHeight="1" x14ac:dyDescent="0.3">
      <c r="A501" s="230"/>
      <c r="B501" s="113" t="s">
        <v>7</v>
      </c>
      <c r="C501" s="111">
        <v>0</v>
      </c>
      <c r="D501" s="111">
        <v>0</v>
      </c>
      <c r="E501" s="111">
        <f t="shared" si="102"/>
        <v>0</v>
      </c>
      <c r="F501" s="11"/>
      <c r="G501" s="16"/>
      <c r="H501" s="16"/>
    </row>
    <row r="502" spans="1:10" s="6" customFormat="1" x14ac:dyDescent="0.25">
      <c r="A502" s="230"/>
      <c r="B502" s="129" t="s">
        <v>6</v>
      </c>
      <c r="C502" s="116">
        <f>SUM(C503:C506)</f>
        <v>345863.31430000009</v>
      </c>
      <c r="D502" s="116">
        <f>SUM(D503:D506)</f>
        <v>335610.44360000006</v>
      </c>
      <c r="E502" s="116">
        <f>IFERROR(D502/C502*100,0)</f>
        <v>97.035571488479192</v>
      </c>
      <c r="F502" s="66"/>
      <c r="G502" s="15"/>
      <c r="H502" s="15"/>
    </row>
    <row r="503" spans="1:10" s="10" customFormat="1" x14ac:dyDescent="0.3">
      <c r="A503" s="230"/>
      <c r="B503" s="138" t="s">
        <v>8</v>
      </c>
      <c r="C503" s="200">
        <f>C455+C460+C465+C471+C476+C482+C492+C498+C487</f>
        <v>126.1002</v>
      </c>
      <c r="D503" s="200">
        <f>D455+D460+D465+D471+D476+D482+D492+D498+D487</f>
        <v>126.1002</v>
      </c>
      <c r="E503" s="111">
        <f>IFERROR(D503/C503*100,0)</f>
        <v>100</v>
      </c>
      <c r="F503" s="93"/>
      <c r="G503" s="19"/>
      <c r="H503" s="19"/>
    </row>
    <row r="504" spans="1:10" s="6" customFormat="1" x14ac:dyDescent="0.25">
      <c r="A504" s="230"/>
      <c r="B504" s="119" t="s">
        <v>4</v>
      </c>
      <c r="C504" s="200">
        <f t="shared" ref="C504:D506" si="103">C456+C461+C466+C472+C477+C483+C493+C499+C488</f>
        <v>1354.5237999999999</v>
      </c>
      <c r="D504" s="200">
        <f t="shared" si="103"/>
        <v>1354.5237999999999</v>
      </c>
      <c r="E504" s="111">
        <f t="shared" ref="E504:E506" si="104">IFERROR(D504/C504*100,0)</f>
        <v>100</v>
      </c>
      <c r="F504" s="7"/>
      <c r="G504" s="15"/>
      <c r="H504" s="15"/>
    </row>
    <row r="505" spans="1:10" s="6" customFormat="1" x14ac:dyDescent="0.25">
      <c r="A505" s="230"/>
      <c r="B505" s="119" t="s">
        <v>5</v>
      </c>
      <c r="C505" s="200">
        <f t="shared" si="103"/>
        <v>340668.71930000006</v>
      </c>
      <c r="D505" s="200">
        <f t="shared" si="103"/>
        <v>330430.84860000003</v>
      </c>
      <c r="E505" s="111">
        <f t="shared" si="104"/>
        <v>96.994772305177705</v>
      </c>
      <c r="F505" s="7"/>
      <c r="G505" s="215">
        <f>(D503+D504+D506)/(C506+C504+C503)*100</f>
        <v>99.711238315980353</v>
      </c>
      <c r="H505" s="15"/>
    </row>
    <row r="506" spans="1:10" s="6" customFormat="1" x14ac:dyDescent="0.25">
      <c r="A506" s="230"/>
      <c r="B506" s="119" t="s">
        <v>7</v>
      </c>
      <c r="C506" s="200">
        <f t="shared" si="103"/>
        <v>3713.971</v>
      </c>
      <c r="D506" s="200">
        <f t="shared" si="103"/>
        <v>3698.971</v>
      </c>
      <c r="E506" s="111">
        <f t="shared" si="104"/>
        <v>99.596119625059004</v>
      </c>
      <c r="F506" s="21"/>
      <c r="G506" s="215">
        <f>(C506+C504+C503)/C502*100</f>
        <v>1.501921361770747</v>
      </c>
      <c r="H506" s="15"/>
    </row>
    <row r="507" spans="1:10" x14ac:dyDescent="0.3">
      <c r="B507" s="248" t="s">
        <v>313</v>
      </c>
      <c r="C507" s="243"/>
      <c r="D507" s="243"/>
      <c r="E507" s="243"/>
      <c r="F507" s="243"/>
      <c r="G507" s="13"/>
      <c r="H507" s="13"/>
      <c r="J507" s="8"/>
    </row>
    <row r="508" spans="1:10" s="8" customFormat="1" ht="82.5" x14ac:dyDescent="0.3">
      <c r="A508" s="230"/>
      <c r="B508" s="121" t="s">
        <v>120</v>
      </c>
      <c r="C508" s="203">
        <f>C509</f>
        <v>515.9</v>
      </c>
      <c r="D508" s="203">
        <f>D509</f>
        <v>418.39280000000002</v>
      </c>
      <c r="E508" s="109">
        <f>IFERROR(D508/C508*100,0)</f>
        <v>81.099592944369064</v>
      </c>
      <c r="F508" s="204"/>
      <c r="G508" s="16"/>
      <c r="H508" s="16"/>
    </row>
    <row r="509" spans="1:10" s="8" customFormat="1" ht="147.75" customHeight="1" x14ac:dyDescent="0.3">
      <c r="A509" s="230">
        <v>82</v>
      </c>
      <c r="B509" s="121" t="s">
        <v>71</v>
      </c>
      <c r="C509" s="108">
        <f>SUM(C510:C513)</f>
        <v>515.9</v>
      </c>
      <c r="D509" s="108">
        <f>SUM(D510:D513)</f>
        <v>418.39280000000002</v>
      </c>
      <c r="E509" s="108">
        <f>IFERROR(D509/C509*100,0)</f>
        <v>81.099592944369064</v>
      </c>
      <c r="F509" s="119" t="s">
        <v>258</v>
      </c>
      <c r="G509" s="16">
        <v>1</v>
      </c>
      <c r="H509" s="16"/>
    </row>
    <row r="510" spans="1:10" s="8" customFormat="1" ht="20.25" customHeight="1" x14ac:dyDescent="0.3">
      <c r="A510" s="234"/>
      <c r="B510" s="123" t="s">
        <v>8</v>
      </c>
      <c r="C510" s="126">
        <v>0</v>
      </c>
      <c r="D510" s="126">
        <v>0</v>
      </c>
      <c r="E510" s="111">
        <f t="shared" ref="E510:E513" si="105">IFERROR(D510/C510*100,0)</f>
        <v>0</v>
      </c>
      <c r="F510" s="68"/>
      <c r="G510" s="16"/>
      <c r="H510" s="16"/>
    </row>
    <row r="511" spans="1:10" s="41" customFormat="1" ht="21" customHeight="1" x14ac:dyDescent="0.25">
      <c r="A511" s="230"/>
      <c r="B511" s="124" t="s">
        <v>4</v>
      </c>
      <c r="C511" s="126">
        <v>0</v>
      </c>
      <c r="D511" s="126">
        <v>0</v>
      </c>
      <c r="E511" s="111">
        <f t="shared" si="105"/>
        <v>0</v>
      </c>
      <c r="F511" s="22"/>
      <c r="G511" s="40"/>
      <c r="H511" s="40"/>
    </row>
    <row r="512" spans="1:10" s="8" customFormat="1" x14ac:dyDescent="0.3">
      <c r="A512" s="230"/>
      <c r="B512" s="124" t="s">
        <v>5</v>
      </c>
      <c r="C512" s="126">
        <v>515.9</v>
      </c>
      <c r="D512" s="126">
        <v>418.39280000000002</v>
      </c>
      <c r="E512" s="111">
        <f t="shared" si="105"/>
        <v>81.099592944369064</v>
      </c>
      <c r="F512" s="22"/>
      <c r="G512" s="16"/>
      <c r="H512" s="16"/>
    </row>
    <row r="513" spans="1:8" s="8" customFormat="1" ht="18.75" customHeight="1" x14ac:dyDescent="0.3">
      <c r="A513" s="230"/>
      <c r="B513" s="113" t="s">
        <v>7</v>
      </c>
      <c r="C513" s="126">
        <v>0</v>
      </c>
      <c r="D513" s="126">
        <v>0</v>
      </c>
      <c r="E513" s="111">
        <f t="shared" si="105"/>
        <v>0</v>
      </c>
      <c r="F513" s="11"/>
      <c r="G513" s="16"/>
      <c r="H513" s="16"/>
    </row>
    <row r="514" spans="1:8" s="8" customFormat="1" ht="75.75" customHeight="1" x14ac:dyDescent="0.3">
      <c r="A514" s="230"/>
      <c r="B514" s="121" t="s">
        <v>121</v>
      </c>
      <c r="C514" s="205">
        <f>C515+C520+C525+C530</f>
        <v>127101.6885</v>
      </c>
      <c r="D514" s="205">
        <f>D515+D520+D525+D530</f>
        <v>114998.2565</v>
      </c>
      <c r="E514" s="109">
        <f>IFERROR(D514/C514*100,0)</f>
        <v>90.477363327867991</v>
      </c>
      <c r="F514" s="22"/>
      <c r="G514" s="16"/>
      <c r="H514" s="16"/>
    </row>
    <row r="515" spans="1:8" s="29" customFormat="1" ht="213.75" customHeight="1" x14ac:dyDescent="0.3">
      <c r="A515" s="230">
        <v>83</v>
      </c>
      <c r="B515" s="121" t="s">
        <v>72</v>
      </c>
      <c r="C515" s="108">
        <f>SUM(C516:C519)</f>
        <v>25558.912</v>
      </c>
      <c r="D515" s="108">
        <f>SUM(D516:D519)</f>
        <v>20568.439999999999</v>
      </c>
      <c r="E515" s="108">
        <f>IFERROR(D515/C515*100,0)</f>
        <v>80.474630532003872</v>
      </c>
      <c r="F515" s="119" t="s">
        <v>259</v>
      </c>
      <c r="G515" s="28">
        <v>1</v>
      </c>
      <c r="H515" s="28"/>
    </row>
    <row r="516" spans="1:8" s="8" customFormat="1" ht="20.25" customHeight="1" x14ac:dyDescent="0.3">
      <c r="A516" s="234"/>
      <c r="B516" s="123" t="s">
        <v>8</v>
      </c>
      <c r="C516" s="126">
        <v>0</v>
      </c>
      <c r="D516" s="126">
        <v>0</v>
      </c>
      <c r="E516" s="111">
        <f t="shared" ref="E516:E519" si="106">IFERROR(D516/C516*100,0)</f>
        <v>0</v>
      </c>
      <c r="F516" s="68"/>
      <c r="G516" s="16"/>
      <c r="H516" s="16"/>
    </row>
    <row r="517" spans="1:8" s="41" customFormat="1" ht="21" customHeight="1" x14ac:dyDescent="0.25">
      <c r="A517" s="230"/>
      <c r="B517" s="124" t="s">
        <v>4</v>
      </c>
      <c r="C517" s="126">
        <v>0</v>
      </c>
      <c r="D517" s="126">
        <v>0</v>
      </c>
      <c r="E517" s="111">
        <f t="shared" si="106"/>
        <v>0</v>
      </c>
      <c r="F517" s="22"/>
      <c r="G517" s="40"/>
      <c r="H517" s="40"/>
    </row>
    <row r="518" spans="1:8" s="8" customFormat="1" x14ac:dyDescent="0.3">
      <c r="A518" s="230"/>
      <c r="B518" s="124" t="s">
        <v>5</v>
      </c>
      <c r="C518" s="126">
        <v>25408.9</v>
      </c>
      <c r="D518" s="126">
        <v>20418.439999999999</v>
      </c>
      <c r="E518" s="111">
        <f t="shared" si="106"/>
        <v>80.359401626988955</v>
      </c>
      <c r="F518" s="22"/>
      <c r="G518" s="16"/>
      <c r="H518" s="16"/>
    </row>
    <row r="519" spans="1:8" s="8" customFormat="1" ht="18.75" customHeight="1" x14ac:dyDescent="0.3">
      <c r="A519" s="230"/>
      <c r="B519" s="113" t="s">
        <v>7</v>
      </c>
      <c r="C519" s="126">
        <v>150.012</v>
      </c>
      <c r="D519" s="126">
        <v>150</v>
      </c>
      <c r="E519" s="111">
        <f t="shared" si="106"/>
        <v>99.992000639948813</v>
      </c>
      <c r="F519" s="11"/>
      <c r="G519" s="16"/>
      <c r="H519" s="16"/>
    </row>
    <row r="520" spans="1:8" ht="92.25" customHeight="1" x14ac:dyDescent="0.3">
      <c r="A520" s="100">
        <v>84</v>
      </c>
      <c r="B520" s="121" t="s">
        <v>73</v>
      </c>
      <c r="C520" s="108">
        <f>SUM(C521:C524)</f>
        <v>538.20000000000005</v>
      </c>
      <c r="D520" s="108">
        <f>SUM(D521:D524)</f>
        <v>432.2</v>
      </c>
      <c r="E520" s="108">
        <f>IFERROR(D520/C520*100,0)</f>
        <v>80.304719435154198</v>
      </c>
      <c r="F520" s="119" t="s">
        <v>135</v>
      </c>
      <c r="G520" s="13">
        <v>1</v>
      </c>
      <c r="H520" s="13"/>
    </row>
    <row r="521" spans="1:8" s="8" customFormat="1" ht="20.25" customHeight="1" x14ac:dyDescent="0.3">
      <c r="A521" s="234"/>
      <c r="B521" s="123" t="s">
        <v>8</v>
      </c>
      <c r="C521" s="126">
        <v>0</v>
      </c>
      <c r="D521" s="126">
        <v>0</v>
      </c>
      <c r="E521" s="111">
        <f t="shared" ref="E521:E524" si="107">IFERROR(D521/C521*100,0)</f>
        <v>0</v>
      </c>
      <c r="F521" s="68"/>
      <c r="G521" s="16"/>
      <c r="H521" s="16"/>
    </row>
    <row r="522" spans="1:8" s="41" customFormat="1" ht="21" customHeight="1" x14ac:dyDescent="0.25">
      <c r="A522" s="230"/>
      <c r="B522" s="124" t="s">
        <v>4</v>
      </c>
      <c r="C522" s="126">
        <v>0</v>
      </c>
      <c r="D522" s="126">
        <v>0</v>
      </c>
      <c r="E522" s="111">
        <f t="shared" si="107"/>
        <v>0</v>
      </c>
      <c r="F522" s="22"/>
      <c r="G522" s="40"/>
      <c r="H522" s="40"/>
    </row>
    <row r="523" spans="1:8" s="8" customFormat="1" x14ac:dyDescent="0.3">
      <c r="A523" s="230"/>
      <c r="B523" s="124" t="s">
        <v>5</v>
      </c>
      <c r="C523" s="126">
        <v>538.20000000000005</v>
      </c>
      <c r="D523" s="126">
        <v>432.2</v>
      </c>
      <c r="E523" s="111">
        <f t="shared" si="107"/>
        <v>80.304719435154198</v>
      </c>
      <c r="F523" s="22"/>
      <c r="G523" s="16"/>
      <c r="H523" s="16"/>
    </row>
    <row r="524" spans="1:8" s="8" customFormat="1" ht="18.75" customHeight="1" x14ac:dyDescent="0.3">
      <c r="A524" s="230"/>
      <c r="B524" s="113" t="s">
        <v>7</v>
      </c>
      <c r="C524" s="126">
        <v>0</v>
      </c>
      <c r="D524" s="126">
        <v>0</v>
      </c>
      <c r="E524" s="111">
        <f t="shared" si="107"/>
        <v>0</v>
      </c>
      <c r="F524" s="11"/>
      <c r="G524" s="16"/>
      <c r="H524" s="16"/>
    </row>
    <row r="525" spans="1:8" ht="81" customHeight="1" x14ac:dyDescent="0.3">
      <c r="A525" s="100">
        <v>85</v>
      </c>
      <c r="B525" s="121" t="s">
        <v>74</v>
      </c>
      <c r="C525" s="108">
        <f>SUM(C526:C529)</f>
        <v>94284.26</v>
      </c>
      <c r="D525" s="108">
        <f>SUM(D526:D529)</f>
        <v>87370.69</v>
      </c>
      <c r="E525" s="108">
        <f>IFERROR(D525/C525*100,0)</f>
        <v>92.667312656428564</v>
      </c>
      <c r="F525" s="119" t="s">
        <v>85</v>
      </c>
      <c r="G525" s="13">
        <v>1</v>
      </c>
      <c r="H525" s="13"/>
    </row>
    <row r="526" spans="1:8" s="8" customFormat="1" ht="20.25" customHeight="1" x14ac:dyDescent="0.3">
      <c r="A526" s="234"/>
      <c r="B526" s="123" t="s">
        <v>8</v>
      </c>
      <c r="C526" s="126">
        <v>0</v>
      </c>
      <c r="D526" s="126">
        <v>0</v>
      </c>
      <c r="E526" s="111">
        <f t="shared" ref="E526:E529" si="108">IFERROR(D526/C526*100,0)</f>
        <v>0</v>
      </c>
      <c r="F526" s="68"/>
      <c r="G526" s="16"/>
      <c r="H526" s="16"/>
    </row>
    <row r="527" spans="1:8" s="41" customFormat="1" ht="21" customHeight="1" x14ac:dyDescent="0.25">
      <c r="A527" s="230"/>
      <c r="B527" s="124" t="s">
        <v>4</v>
      </c>
      <c r="C527" s="126">
        <v>0</v>
      </c>
      <c r="D527" s="126">
        <v>0</v>
      </c>
      <c r="E527" s="111">
        <f t="shared" si="108"/>
        <v>0</v>
      </c>
      <c r="F527" s="22"/>
      <c r="G527" s="40"/>
      <c r="H527" s="40"/>
    </row>
    <row r="528" spans="1:8" s="8" customFormat="1" x14ac:dyDescent="0.3">
      <c r="A528" s="230"/>
      <c r="B528" s="124" t="s">
        <v>5</v>
      </c>
      <c r="C528" s="126">
        <v>94284.26</v>
      </c>
      <c r="D528" s="126">
        <v>87370.69</v>
      </c>
      <c r="E528" s="111">
        <f t="shared" si="108"/>
        <v>92.667312656428564</v>
      </c>
      <c r="F528" s="22"/>
      <c r="G528" s="16"/>
      <c r="H528" s="16"/>
    </row>
    <row r="529" spans="1:10" s="8" customFormat="1" ht="18.75" customHeight="1" x14ac:dyDescent="0.3">
      <c r="A529" s="230"/>
      <c r="B529" s="113" t="s">
        <v>7</v>
      </c>
      <c r="C529" s="126">
        <v>0</v>
      </c>
      <c r="D529" s="126">
        <v>0</v>
      </c>
      <c r="E529" s="111">
        <f t="shared" si="108"/>
        <v>0</v>
      </c>
      <c r="F529" s="11"/>
      <c r="G529" s="16"/>
      <c r="H529" s="16"/>
    </row>
    <row r="530" spans="1:10" ht="66" customHeight="1" x14ac:dyDescent="0.3">
      <c r="A530" s="100">
        <v>86</v>
      </c>
      <c r="B530" s="121" t="s">
        <v>75</v>
      </c>
      <c r="C530" s="108">
        <f>SUM(C531:C534)</f>
        <v>6720.3164999999999</v>
      </c>
      <c r="D530" s="108">
        <f>SUM(D531:D534)</f>
        <v>6626.9264999999996</v>
      </c>
      <c r="E530" s="108">
        <f>IFERROR(D530/C530*100,0)</f>
        <v>98.610333307962492</v>
      </c>
      <c r="F530" s="119" t="s">
        <v>260</v>
      </c>
      <c r="G530" s="13">
        <v>1</v>
      </c>
      <c r="H530" s="13"/>
    </row>
    <row r="531" spans="1:10" ht="24" customHeight="1" x14ac:dyDescent="0.3">
      <c r="B531" s="172" t="s">
        <v>8</v>
      </c>
      <c r="C531" s="126">
        <v>5239.8999999999996</v>
      </c>
      <c r="D531" s="126">
        <v>5239.8999999999996</v>
      </c>
      <c r="E531" s="111">
        <f t="shared" ref="E531:E539" si="109">IFERROR(D531/C531*100,0)</f>
        <v>100</v>
      </c>
      <c r="F531" s="22"/>
      <c r="G531" s="13"/>
      <c r="H531" s="13"/>
    </row>
    <row r="532" spans="1:10" ht="24" customHeight="1" x14ac:dyDescent="0.3">
      <c r="B532" s="172" t="s">
        <v>4</v>
      </c>
      <c r="C532" s="126">
        <v>1410.5</v>
      </c>
      <c r="D532" s="126">
        <v>1317.11</v>
      </c>
      <c r="E532" s="111">
        <f t="shared" si="109"/>
        <v>93.378943637008149</v>
      </c>
      <c r="F532" s="22"/>
      <c r="G532" s="13"/>
      <c r="H532" s="13"/>
    </row>
    <row r="533" spans="1:10" s="8" customFormat="1" ht="15.75" customHeight="1" x14ac:dyDescent="0.3">
      <c r="A533" s="230"/>
      <c r="B533" s="172" t="s">
        <v>5</v>
      </c>
      <c r="C533" s="126">
        <v>69.916499999999999</v>
      </c>
      <c r="D533" s="126">
        <v>69.916499999999999</v>
      </c>
      <c r="E533" s="111">
        <f t="shared" si="109"/>
        <v>100</v>
      </c>
      <c r="F533" s="22"/>
      <c r="G533" s="74"/>
      <c r="H533" s="16"/>
    </row>
    <row r="534" spans="1:10" s="8" customFormat="1" ht="18.75" customHeight="1" x14ac:dyDescent="0.3">
      <c r="A534" s="230"/>
      <c r="B534" s="113" t="s">
        <v>7</v>
      </c>
      <c r="C534" s="126">
        <v>0</v>
      </c>
      <c r="D534" s="126">
        <v>0</v>
      </c>
      <c r="E534" s="111">
        <f t="shared" si="109"/>
        <v>0</v>
      </c>
      <c r="F534" s="11"/>
      <c r="G534" s="16"/>
      <c r="H534" s="16"/>
    </row>
    <row r="535" spans="1:10" s="8" customFormat="1" x14ac:dyDescent="0.3">
      <c r="A535" s="230"/>
      <c r="B535" s="206" t="s">
        <v>14</v>
      </c>
      <c r="C535" s="116">
        <f>SUM(C536:C539)</f>
        <v>127617.5885</v>
      </c>
      <c r="D535" s="116">
        <f>SUM(D536:D539)</f>
        <v>115416.6493</v>
      </c>
      <c r="E535" s="116">
        <f>IFERROR(D535/C535*100,0)</f>
        <v>90.439453257651863</v>
      </c>
      <c r="F535" s="26"/>
      <c r="G535" s="16"/>
      <c r="H535" s="16"/>
    </row>
    <row r="536" spans="1:10" s="8" customFormat="1" x14ac:dyDescent="0.3">
      <c r="A536" s="230"/>
      <c r="B536" s="207" t="s">
        <v>8</v>
      </c>
      <c r="C536" s="208">
        <f>C510+C516+C521+C526+C531</f>
        <v>5239.8999999999996</v>
      </c>
      <c r="D536" s="208">
        <f>D510+D516+D521+D526+D531</f>
        <v>5239.8999999999996</v>
      </c>
      <c r="E536" s="111">
        <f t="shared" si="109"/>
        <v>100</v>
      </c>
      <c r="F536" s="5"/>
      <c r="G536" s="16"/>
      <c r="H536" s="16"/>
    </row>
    <row r="537" spans="1:10" s="8" customFormat="1" x14ac:dyDescent="0.3">
      <c r="A537" s="230"/>
      <c r="B537" s="207" t="s">
        <v>4</v>
      </c>
      <c r="C537" s="208">
        <f t="shared" ref="C537:D539" si="110">C511+C517+C522+C527+C532</f>
        <v>1410.5</v>
      </c>
      <c r="D537" s="208">
        <f t="shared" si="110"/>
        <v>1317.11</v>
      </c>
      <c r="E537" s="111">
        <f t="shared" si="109"/>
        <v>93.378943637008149</v>
      </c>
      <c r="F537" s="22"/>
      <c r="G537" s="16"/>
      <c r="H537" s="16"/>
    </row>
    <row r="538" spans="1:10" s="8" customFormat="1" ht="15.75" customHeight="1" x14ac:dyDescent="0.3">
      <c r="A538" s="230"/>
      <c r="B538" s="172" t="s">
        <v>5</v>
      </c>
      <c r="C538" s="208">
        <f>C512+C518+C523+C528+C533</f>
        <v>120817.1765</v>
      </c>
      <c r="D538" s="208">
        <f t="shared" si="110"/>
        <v>108709.63930000001</v>
      </c>
      <c r="E538" s="111">
        <f t="shared" si="109"/>
        <v>89.97862923903044</v>
      </c>
      <c r="F538" s="22"/>
      <c r="G538" s="216">
        <f>(D536+D537+D539)/(C539+C537+C536)*100</f>
        <v>98.626524392933831</v>
      </c>
      <c r="H538" s="16"/>
    </row>
    <row r="539" spans="1:10" s="8" customFormat="1" ht="18.75" customHeight="1" x14ac:dyDescent="0.3">
      <c r="A539" s="230"/>
      <c r="B539" s="113" t="s">
        <v>7</v>
      </c>
      <c r="C539" s="208">
        <f t="shared" si="110"/>
        <v>150.012</v>
      </c>
      <c r="D539" s="208">
        <f t="shared" si="110"/>
        <v>150</v>
      </c>
      <c r="E539" s="111">
        <f t="shared" si="109"/>
        <v>99.992000639948813</v>
      </c>
      <c r="F539" s="11"/>
      <c r="G539" s="216">
        <f>(C539+C537+C536)/C535*100</f>
        <v>5.3287419703907029</v>
      </c>
      <c r="H539" s="16"/>
    </row>
    <row r="540" spans="1:10" ht="23.25" customHeight="1" x14ac:dyDescent="0.3">
      <c r="B540" s="243" t="s">
        <v>314</v>
      </c>
      <c r="C540" s="243"/>
      <c r="D540" s="243"/>
      <c r="E540" s="243"/>
      <c r="F540" s="243"/>
      <c r="G540" s="13"/>
      <c r="H540" s="13"/>
      <c r="J540" s="8"/>
    </row>
    <row r="541" spans="1:10" s="8" customFormat="1" ht="300.75" customHeight="1" x14ac:dyDescent="0.3">
      <c r="A541" s="230">
        <v>87</v>
      </c>
      <c r="B541" s="122" t="s">
        <v>168</v>
      </c>
      <c r="C541" s="108">
        <f>SUM(C542:C545)</f>
        <v>56534.837</v>
      </c>
      <c r="D541" s="108">
        <f>SUM(D542:D545)</f>
        <v>51571.074000000001</v>
      </c>
      <c r="E541" s="108">
        <f>IFERROR(D541/C541*100,0)</f>
        <v>91.219992373905669</v>
      </c>
      <c r="F541" s="140" t="s">
        <v>294</v>
      </c>
      <c r="G541" s="31"/>
      <c r="H541" s="16"/>
    </row>
    <row r="542" spans="1:10" s="8" customFormat="1" ht="20.25" customHeight="1" x14ac:dyDescent="0.3">
      <c r="A542" s="234"/>
      <c r="B542" s="123" t="s">
        <v>8</v>
      </c>
      <c r="C542" s="126">
        <v>0</v>
      </c>
      <c r="D542" s="126">
        <v>0</v>
      </c>
      <c r="E542" s="105">
        <f t="shared" ref="E542:E545" si="111">IFERROR(D542/C542*100,0)</f>
        <v>0</v>
      </c>
      <c r="F542" s="127"/>
      <c r="G542" s="16"/>
      <c r="H542" s="16"/>
    </row>
    <row r="543" spans="1:10" s="41" customFormat="1" ht="21" customHeight="1" x14ac:dyDescent="0.25">
      <c r="A543" s="230"/>
      <c r="B543" s="124" t="s">
        <v>4</v>
      </c>
      <c r="C543" s="126">
        <v>0</v>
      </c>
      <c r="D543" s="126">
        <v>0</v>
      </c>
      <c r="E543" s="105">
        <f t="shared" si="111"/>
        <v>0</v>
      </c>
      <c r="F543" s="119"/>
      <c r="G543" s="40"/>
      <c r="H543" s="40"/>
    </row>
    <row r="544" spans="1:10" s="8" customFormat="1" x14ac:dyDescent="0.3">
      <c r="A544" s="230"/>
      <c r="B544" s="124" t="s">
        <v>5</v>
      </c>
      <c r="C544" s="139">
        <v>56534.837</v>
      </c>
      <c r="D544" s="139">
        <v>51571.074000000001</v>
      </c>
      <c r="E544" s="105">
        <f t="shared" si="111"/>
        <v>91.219992373905669</v>
      </c>
      <c r="F544" s="119"/>
      <c r="G544" s="16"/>
      <c r="H544" s="16"/>
    </row>
    <row r="545" spans="1:8" s="8" customFormat="1" ht="18.75" customHeight="1" x14ac:dyDescent="0.3">
      <c r="A545" s="230"/>
      <c r="B545" s="113" t="s">
        <v>7</v>
      </c>
      <c r="C545" s="126">
        <v>0</v>
      </c>
      <c r="D545" s="126">
        <v>0</v>
      </c>
      <c r="E545" s="105">
        <f t="shared" si="111"/>
        <v>0</v>
      </c>
      <c r="F545" s="113"/>
      <c r="G545" s="16"/>
      <c r="H545" s="16"/>
    </row>
    <row r="546" spans="1:8" s="8" customFormat="1" ht="409.5" customHeight="1" x14ac:dyDescent="0.3">
      <c r="A546" s="230">
        <v>88</v>
      </c>
      <c r="B546" s="121" t="s">
        <v>169</v>
      </c>
      <c r="C546" s="108">
        <f>SUM(C547:C550)</f>
        <v>273652.61099999998</v>
      </c>
      <c r="D546" s="108">
        <f>SUM(D547:D550)</f>
        <v>256054.79300000001</v>
      </c>
      <c r="E546" s="108">
        <f>IFERROR(D546/C546*100,0)</f>
        <v>93.569285549407752</v>
      </c>
      <c r="F546" s="114" t="s">
        <v>295</v>
      </c>
      <c r="G546" s="31"/>
      <c r="H546" s="16"/>
    </row>
    <row r="547" spans="1:8" s="8" customFormat="1" ht="20.25" customHeight="1" x14ac:dyDescent="0.3">
      <c r="A547" s="234"/>
      <c r="B547" s="123" t="s">
        <v>8</v>
      </c>
      <c r="C547" s="126">
        <v>0</v>
      </c>
      <c r="D547" s="126">
        <v>0</v>
      </c>
      <c r="E547" s="105">
        <f t="shared" ref="E547:E550" si="112">IFERROR(D547/C547*100,0)</f>
        <v>0</v>
      </c>
      <c r="F547" s="127"/>
      <c r="G547" s="16"/>
      <c r="H547" s="16"/>
    </row>
    <row r="548" spans="1:8" s="41" customFormat="1" ht="21" customHeight="1" x14ac:dyDescent="0.25">
      <c r="A548" s="230"/>
      <c r="B548" s="124" t="s">
        <v>4</v>
      </c>
      <c r="C548" s="126">
        <v>0</v>
      </c>
      <c r="D548" s="126">
        <v>0</v>
      </c>
      <c r="E548" s="105">
        <f t="shared" si="112"/>
        <v>0</v>
      </c>
      <c r="F548" s="119"/>
      <c r="G548" s="40"/>
      <c r="H548" s="40"/>
    </row>
    <row r="549" spans="1:8" s="8" customFormat="1" x14ac:dyDescent="0.3">
      <c r="A549" s="230"/>
      <c r="B549" s="124" t="s">
        <v>5</v>
      </c>
      <c r="C549" s="139">
        <v>273652.61099999998</v>
      </c>
      <c r="D549" s="139">
        <v>256054.79300000001</v>
      </c>
      <c r="E549" s="105">
        <f t="shared" si="112"/>
        <v>93.569285549407752</v>
      </c>
      <c r="F549" s="119"/>
      <c r="G549" s="16"/>
      <c r="H549" s="16"/>
    </row>
    <row r="550" spans="1:8" s="8" customFormat="1" ht="18.75" customHeight="1" x14ac:dyDescent="0.3">
      <c r="A550" s="230"/>
      <c r="B550" s="113" t="s">
        <v>7</v>
      </c>
      <c r="C550" s="126">
        <v>0</v>
      </c>
      <c r="D550" s="126">
        <v>0</v>
      </c>
      <c r="E550" s="105">
        <f t="shared" si="112"/>
        <v>0</v>
      </c>
      <c r="F550" s="113"/>
      <c r="G550" s="16"/>
      <c r="H550" s="16"/>
    </row>
    <row r="551" spans="1:8" s="8" customFormat="1" ht="277.5" customHeight="1" x14ac:dyDescent="0.3">
      <c r="A551" s="230">
        <v>89</v>
      </c>
      <c r="B551" s="121" t="s">
        <v>170</v>
      </c>
      <c r="C551" s="108">
        <f>SUM(C552:C555)</f>
        <v>68061.297300000006</v>
      </c>
      <c r="D551" s="108">
        <f>SUM(D552:D555)</f>
        <v>64286.182999999997</v>
      </c>
      <c r="E551" s="108">
        <f>IFERROR(D551/C551*100,0)</f>
        <v>94.453361235005417</v>
      </c>
      <c r="F551" s="141" t="s">
        <v>296</v>
      </c>
      <c r="G551" s="31"/>
      <c r="H551" s="16"/>
    </row>
    <row r="552" spans="1:8" s="8" customFormat="1" ht="20.25" customHeight="1" x14ac:dyDescent="0.3">
      <c r="A552" s="234"/>
      <c r="B552" s="123" t="s">
        <v>8</v>
      </c>
      <c r="C552" s="126">
        <v>0</v>
      </c>
      <c r="D552" s="126">
        <v>0</v>
      </c>
      <c r="E552" s="105">
        <f t="shared" ref="E552:E555" si="113">IFERROR(D552/C552*100,0)</f>
        <v>0</v>
      </c>
      <c r="F552" s="127"/>
      <c r="G552" s="16"/>
      <c r="H552" s="16"/>
    </row>
    <row r="553" spans="1:8" s="41" customFormat="1" ht="21" customHeight="1" x14ac:dyDescent="0.25">
      <c r="A553" s="230"/>
      <c r="B553" s="124" t="s">
        <v>4</v>
      </c>
      <c r="C553" s="126">
        <v>0</v>
      </c>
      <c r="D553" s="126">
        <v>0</v>
      </c>
      <c r="E553" s="105">
        <f t="shared" si="113"/>
        <v>0</v>
      </c>
      <c r="F553" s="119"/>
      <c r="G553" s="40"/>
      <c r="H553" s="40"/>
    </row>
    <row r="554" spans="1:8" s="8" customFormat="1" x14ac:dyDescent="0.3">
      <c r="A554" s="230"/>
      <c r="B554" s="124" t="s">
        <v>5</v>
      </c>
      <c r="C554" s="139">
        <v>14755.2973</v>
      </c>
      <c r="D554" s="139">
        <v>11056.896000000001</v>
      </c>
      <c r="E554" s="105">
        <f t="shared" si="113"/>
        <v>74.935094665967867</v>
      </c>
      <c r="F554" s="119"/>
      <c r="G554" s="16"/>
      <c r="H554" s="16"/>
    </row>
    <row r="555" spans="1:8" s="8" customFormat="1" ht="18.75" customHeight="1" x14ac:dyDescent="0.3">
      <c r="A555" s="230"/>
      <c r="B555" s="113" t="s">
        <v>7</v>
      </c>
      <c r="C555" s="139">
        <v>53306</v>
      </c>
      <c r="D555" s="139">
        <v>53229.286999999997</v>
      </c>
      <c r="E555" s="105">
        <f t="shared" si="113"/>
        <v>99.856089370802522</v>
      </c>
      <c r="F555" s="113"/>
      <c r="G555" s="16"/>
      <c r="H555" s="16"/>
    </row>
    <row r="556" spans="1:8" s="8" customFormat="1" ht="119.25" customHeight="1" x14ac:dyDescent="0.3">
      <c r="A556" s="230">
        <v>90</v>
      </c>
      <c r="B556" s="121" t="s">
        <v>133</v>
      </c>
      <c r="C556" s="108">
        <f>SUM(C557:C560)</f>
        <v>360.90469999999999</v>
      </c>
      <c r="D556" s="108">
        <f>SUM(D557:D560)</f>
        <v>0</v>
      </c>
      <c r="E556" s="108">
        <f>IFERROR(D556/C556*100,0)</f>
        <v>0</v>
      </c>
      <c r="F556" s="140" t="s">
        <v>113</v>
      </c>
      <c r="G556" s="31"/>
      <c r="H556" s="16"/>
    </row>
    <row r="557" spans="1:8" s="8" customFormat="1" ht="20.25" customHeight="1" x14ac:dyDescent="0.3">
      <c r="A557" s="234"/>
      <c r="B557" s="123" t="s">
        <v>8</v>
      </c>
      <c r="C557" s="126">
        <v>0</v>
      </c>
      <c r="D557" s="126">
        <v>0</v>
      </c>
      <c r="E557" s="105">
        <f t="shared" ref="E557:E565" si="114">IFERROR(D557/C557*100,0)</f>
        <v>0</v>
      </c>
      <c r="F557" s="127"/>
      <c r="G557" s="16"/>
      <c r="H557" s="16"/>
    </row>
    <row r="558" spans="1:8" s="41" customFormat="1" ht="21" customHeight="1" x14ac:dyDescent="0.25">
      <c r="A558" s="230"/>
      <c r="B558" s="124" t="s">
        <v>4</v>
      </c>
      <c r="C558" s="126">
        <v>0</v>
      </c>
      <c r="D558" s="126">
        <v>0</v>
      </c>
      <c r="E558" s="105">
        <f t="shared" si="114"/>
        <v>0</v>
      </c>
      <c r="F558" s="119"/>
      <c r="G558" s="40"/>
      <c r="H558" s="40"/>
    </row>
    <row r="559" spans="1:8" s="8" customFormat="1" x14ac:dyDescent="0.3">
      <c r="A559" s="230"/>
      <c r="B559" s="124" t="s">
        <v>5</v>
      </c>
      <c r="C559" s="139">
        <v>360.90469999999999</v>
      </c>
      <c r="D559" s="126">
        <v>0</v>
      </c>
      <c r="E559" s="105">
        <f t="shared" si="114"/>
        <v>0</v>
      </c>
      <c r="F559" s="119"/>
      <c r="G559" s="16"/>
      <c r="H559" s="16"/>
    </row>
    <row r="560" spans="1:8" s="8" customFormat="1" ht="18.75" customHeight="1" x14ac:dyDescent="0.3">
      <c r="A560" s="230"/>
      <c r="B560" s="113" t="s">
        <v>7</v>
      </c>
      <c r="C560" s="126">
        <v>0</v>
      </c>
      <c r="D560" s="126">
        <v>0</v>
      </c>
      <c r="E560" s="105">
        <f t="shared" si="114"/>
        <v>0</v>
      </c>
      <c r="F560" s="113"/>
      <c r="G560" s="16"/>
      <c r="H560" s="16"/>
    </row>
    <row r="561" spans="1:11" s="8" customFormat="1" ht="18.75" customHeight="1" x14ac:dyDescent="0.3">
      <c r="A561" s="230"/>
      <c r="B561" s="129" t="s">
        <v>6</v>
      </c>
      <c r="C561" s="116">
        <f>SUM(C562:C565)</f>
        <v>398609.64999999997</v>
      </c>
      <c r="D561" s="116">
        <f>SUM(D562:D565)</f>
        <v>371912.05000000005</v>
      </c>
      <c r="E561" s="116">
        <f>IFERROR(D561/C561*100,0)</f>
        <v>93.302319700488951</v>
      </c>
      <c r="F561" s="142"/>
      <c r="G561" s="31"/>
      <c r="H561" s="16"/>
    </row>
    <row r="562" spans="1:11" s="8" customFormat="1" ht="20.25" customHeight="1" x14ac:dyDescent="0.3">
      <c r="A562" s="234"/>
      <c r="B562" s="123" t="s">
        <v>8</v>
      </c>
      <c r="C562" s="126">
        <f>C542+C547+C552+C557</f>
        <v>0</v>
      </c>
      <c r="D562" s="126">
        <f>D542+D547+D552+D557</f>
        <v>0</v>
      </c>
      <c r="E562" s="105">
        <f t="shared" si="114"/>
        <v>0</v>
      </c>
      <c r="F562" s="127"/>
      <c r="G562" s="16"/>
      <c r="H562" s="16"/>
    </row>
    <row r="563" spans="1:11" s="8" customFormat="1" x14ac:dyDescent="0.3">
      <c r="A563" s="230"/>
      <c r="B563" s="119" t="s">
        <v>4</v>
      </c>
      <c r="C563" s="126">
        <f t="shared" ref="C563:D565" si="115">C543+C548+C553+C558</f>
        <v>0</v>
      </c>
      <c r="D563" s="126">
        <f t="shared" si="115"/>
        <v>0</v>
      </c>
      <c r="E563" s="105">
        <f t="shared" si="114"/>
        <v>0</v>
      </c>
      <c r="F563" s="110"/>
      <c r="G563" s="31"/>
      <c r="H563" s="16"/>
    </row>
    <row r="564" spans="1:11" s="8" customFormat="1" x14ac:dyDescent="0.3">
      <c r="A564" s="230"/>
      <c r="B564" s="119" t="s">
        <v>5</v>
      </c>
      <c r="C564" s="242">
        <f>C544+C549+C554+C559</f>
        <v>345303.64999999997</v>
      </c>
      <c r="D564" s="126">
        <f t="shared" si="115"/>
        <v>318682.76300000004</v>
      </c>
      <c r="E564" s="105">
        <f t="shared" si="114"/>
        <v>92.290586270953128</v>
      </c>
      <c r="F564" s="110"/>
      <c r="G564" s="180">
        <f>(D562+D563+D565)/(C565+C563+C562)*100</f>
        <v>99.856089370802522</v>
      </c>
      <c r="H564" s="16"/>
    </row>
    <row r="565" spans="1:11" s="8" customFormat="1" ht="18.75" customHeight="1" x14ac:dyDescent="0.3">
      <c r="A565" s="230"/>
      <c r="B565" s="113" t="s">
        <v>7</v>
      </c>
      <c r="C565" s="126">
        <f t="shared" si="115"/>
        <v>53306</v>
      </c>
      <c r="D565" s="126">
        <f t="shared" si="115"/>
        <v>53229.286999999997</v>
      </c>
      <c r="E565" s="111">
        <f t="shared" si="114"/>
        <v>99.856089370802522</v>
      </c>
      <c r="F565" s="113"/>
      <c r="G565" s="180">
        <f>(C562+C563+C565)/C561*100</f>
        <v>13.372982816647816</v>
      </c>
      <c r="H565" s="16"/>
    </row>
    <row r="566" spans="1:11" ht="21" customHeight="1" x14ac:dyDescent="0.3">
      <c r="B566" s="249" t="s">
        <v>315</v>
      </c>
      <c r="C566" s="249"/>
      <c r="D566" s="249"/>
      <c r="E566" s="249"/>
      <c r="F566" s="249"/>
      <c r="G566" s="13"/>
      <c r="H566" s="13"/>
      <c r="K566" s="8"/>
    </row>
    <row r="567" spans="1:11" s="29" customFormat="1" ht="121.5" customHeight="1" x14ac:dyDescent="0.3">
      <c r="A567" s="230">
        <v>91</v>
      </c>
      <c r="B567" s="166" t="s">
        <v>10</v>
      </c>
      <c r="C567" s="108">
        <f>SUM(C568:C571)</f>
        <v>105307.22</v>
      </c>
      <c r="D567" s="108">
        <f>SUM(D568:D571)</f>
        <v>104859.88</v>
      </c>
      <c r="E567" s="105">
        <f>IFERROR(D567/C567*100,0)</f>
        <v>99.575204815016477</v>
      </c>
      <c r="F567" s="119" t="s">
        <v>186</v>
      </c>
      <c r="G567" s="168">
        <f>7/9*100</f>
        <v>77.777777777777786</v>
      </c>
      <c r="H567" s="30"/>
    </row>
    <row r="568" spans="1:11" s="8" customFormat="1" ht="20.25" customHeight="1" x14ac:dyDescent="0.3">
      <c r="A568" s="234"/>
      <c r="B568" s="123" t="s">
        <v>8</v>
      </c>
      <c r="C568" s="126">
        <v>0</v>
      </c>
      <c r="D568" s="126">
        <v>0</v>
      </c>
      <c r="E568" s="111">
        <f t="shared" ref="E568:E571" si="116">IFERROR(D568/C568*100,0)</f>
        <v>0</v>
      </c>
      <c r="F568" s="68"/>
      <c r="G568" s="16"/>
      <c r="H568" s="16"/>
    </row>
    <row r="569" spans="1:11" s="41" customFormat="1" ht="21" customHeight="1" x14ac:dyDescent="0.25">
      <c r="A569" s="230"/>
      <c r="B569" s="124" t="s">
        <v>4</v>
      </c>
      <c r="C569" s="126">
        <v>0</v>
      </c>
      <c r="D569" s="126">
        <v>0</v>
      </c>
      <c r="E569" s="111">
        <f t="shared" si="116"/>
        <v>0</v>
      </c>
      <c r="F569" s="22"/>
      <c r="G569" s="40"/>
      <c r="H569" s="40"/>
    </row>
    <row r="570" spans="1:11" s="8" customFormat="1" x14ac:dyDescent="0.3">
      <c r="A570" s="230"/>
      <c r="B570" s="124" t="s">
        <v>5</v>
      </c>
      <c r="C570" s="126">
        <v>105307.22</v>
      </c>
      <c r="D570" s="126">
        <v>104859.88</v>
      </c>
      <c r="E570" s="111">
        <f t="shared" si="116"/>
        <v>99.575204815016477</v>
      </c>
      <c r="F570" s="22"/>
      <c r="G570" s="16"/>
      <c r="H570" s="16"/>
    </row>
    <row r="571" spans="1:11" s="8" customFormat="1" ht="18.75" customHeight="1" x14ac:dyDescent="0.3">
      <c r="A571" s="230"/>
      <c r="B571" s="113" t="s">
        <v>7</v>
      </c>
      <c r="C571" s="126">
        <v>0</v>
      </c>
      <c r="D571" s="126">
        <v>0</v>
      </c>
      <c r="E571" s="111">
        <f t="shared" si="116"/>
        <v>0</v>
      </c>
      <c r="F571" s="11"/>
      <c r="G571" s="16"/>
      <c r="H571" s="16"/>
    </row>
    <row r="572" spans="1:11" s="29" customFormat="1" ht="82.5" customHeight="1" x14ac:dyDescent="0.3">
      <c r="A572" s="230">
        <v>92</v>
      </c>
      <c r="B572" s="166" t="s">
        <v>46</v>
      </c>
      <c r="C572" s="108">
        <f>SUM(C573:C576)</f>
        <v>50324.800000000003</v>
      </c>
      <c r="D572" s="108">
        <f>SUM(D573:D576)</f>
        <v>50136.47</v>
      </c>
      <c r="E572" s="105">
        <f>IFERROR(D572/C572*100,0)</f>
        <v>99.625770991638319</v>
      </c>
      <c r="F572" s="99"/>
      <c r="G572" s="28"/>
      <c r="H572" s="28"/>
    </row>
    <row r="573" spans="1:11" s="8" customFormat="1" ht="20.25" customHeight="1" x14ac:dyDescent="0.3">
      <c r="A573" s="234"/>
      <c r="B573" s="123" t="s">
        <v>8</v>
      </c>
      <c r="C573" s="126">
        <v>0</v>
      </c>
      <c r="D573" s="126">
        <v>0</v>
      </c>
      <c r="E573" s="111">
        <f t="shared" ref="E573:E576" si="117">IFERROR(D573/C573*100,0)</f>
        <v>0</v>
      </c>
      <c r="F573" s="68"/>
      <c r="G573" s="16"/>
      <c r="H573" s="16"/>
    </row>
    <row r="574" spans="1:11" s="41" customFormat="1" ht="21" customHeight="1" x14ac:dyDescent="0.25">
      <c r="A574" s="230"/>
      <c r="B574" s="124" t="s">
        <v>4</v>
      </c>
      <c r="C574" s="126">
        <v>0</v>
      </c>
      <c r="D574" s="126">
        <v>0</v>
      </c>
      <c r="E574" s="111">
        <f t="shared" si="117"/>
        <v>0</v>
      </c>
      <c r="F574" s="22"/>
      <c r="G574" s="40"/>
      <c r="H574" s="40"/>
    </row>
    <row r="575" spans="1:11" s="8" customFormat="1" x14ac:dyDescent="0.3">
      <c r="A575" s="230"/>
      <c r="B575" s="124" t="s">
        <v>5</v>
      </c>
      <c r="C575" s="126">
        <v>50324.800000000003</v>
      </c>
      <c r="D575" s="126">
        <v>50136.47</v>
      </c>
      <c r="E575" s="111">
        <f t="shared" si="117"/>
        <v>99.625770991638319</v>
      </c>
      <c r="F575" s="22"/>
      <c r="G575" s="16"/>
      <c r="H575" s="16"/>
    </row>
    <row r="576" spans="1:11" s="8" customFormat="1" ht="18.75" customHeight="1" x14ac:dyDescent="0.3">
      <c r="A576" s="230"/>
      <c r="B576" s="113" t="s">
        <v>7</v>
      </c>
      <c r="C576" s="126">
        <v>0</v>
      </c>
      <c r="D576" s="126">
        <v>0</v>
      </c>
      <c r="E576" s="111">
        <f t="shared" si="117"/>
        <v>0</v>
      </c>
      <c r="F576" s="11"/>
      <c r="G576" s="16"/>
      <c r="H576" s="16"/>
    </row>
    <row r="577" spans="1:10" s="29" customFormat="1" ht="33" x14ac:dyDescent="0.3">
      <c r="A577" s="230">
        <v>93</v>
      </c>
      <c r="B577" s="166" t="s">
        <v>19</v>
      </c>
      <c r="C577" s="108">
        <f>SUM(C578:C581)</f>
        <v>6677.05</v>
      </c>
      <c r="D577" s="108">
        <f>SUM(D578:D581)</f>
        <v>6151.25</v>
      </c>
      <c r="E577" s="108">
        <f>IFERROR(D577/C577*100,0)</f>
        <v>92.125264899918378</v>
      </c>
      <c r="F577" s="99"/>
      <c r="G577" s="28"/>
      <c r="H577" s="28"/>
    </row>
    <row r="578" spans="1:10" s="8" customFormat="1" ht="20.25" customHeight="1" x14ac:dyDescent="0.3">
      <c r="A578" s="234"/>
      <c r="B578" s="123" t="s">
        <v>8</v>
      </c>
      <c r="C578" s="126">
        <v>0</v>
      </c>
      <c r="D578" s="126">
        <v>0</v>
      </c>
      <c r="E578" s="111">
        <f t="shared" ref="E578:E581" si="118">IFERROR(D578/C578*100,0)</f>
        <v>0</v>
      </c>
      <c r="F578" s="68"/>
      <c r="G578" s="16"/>
      <c r="H578" s="16"/>
    </row>
    <row r="579" spans="1:10" s="41" customFormat="1" ht="21" customHeight="1" x14ac:dyDescent="0.25">
      <c r="A579" s="230"/>
      <c r="B579" s="124" t="s">
        <v>4</v>
      </c>
      <c r="C579" s="126">
        <v>0</v>
      </c>
      <c r="D579" s="126">
        <v>0</v>
      </c>
      <c r="E579" s="111">
        <f t="shared" si="118"/>
        <v>0</v>
      </c>
      <c r="F579" s="22"/>
      <c r="G579" s="40"/>
      <c r="H579" s="40"/>
    </row>
    <row r="580" spans="1:10" s="8" customFormat="1" x14ac:dyDescent="0.3">
      <c r="A580" s="230"/>
      <c r="B580" s="124" t="s">
        <v>5</v>
      </c>
      <c r="C580" s="126">
        <v>6677.05</v>
      </c>
      <c r="D580" s="126">
        <v>6151.25</v>
      </c>
      <c r="E580" s="111">
        <f t="shared" si="118"/>
        <v>92.125264899918378</v>
      </c>
      <c r="F580" s="22"/>
      <c r="G580" s="16"/>
      <c r="H580" s="16"/>
    </row>
    <row r="581" spans="1:10" s="8" customFormat="1" ht="18.75" customHeight="1" x14ac:dyDescent="0.3">
      <c r="A581" s="230"/>
      <c r="B581" s="113" t="s">
        <v>7</v>
      </c>
      <c r="C581" s="126">
        <v>0</v>
      </c>
      <c r="D581" s="126">
        <v>0</v>
      </c>
      <c r="E581" s="111">
        <f t="shared" si="118"/>
        <v>0</v>
      </c>
      <c r="F581" s="11"/>
      <c r="G581" s="16"/>
      <c r="H581" s="16"/>
    </row>
    <row r="582" spans="1:10" s="29" customFormat="1" ht="56.25" customHeight="1" x14ac:dyDescent="0.3">
      <c r="A582" s="230">
        <v>94</v>
      </c>
      <c r="B582" s="166" t="s">
        <v>179</v>
      </c>
      <c r="C582" s="108">
        <f>SUM(C583:C586)</f>
        <v>238.62</v>
      </c>
      <c r="D582" s="108">
        <f>SUM(D583:D586)</f>
        <v>238.62</v>
      </c>
      <c r="E582" s="108">
        <f>IFERROR(D582/C582*100,0)</f>
        <v>100</v>
      </c>
      <c r="F582" s="167" t="s">
        <v>183</v>
      </c>
      <c r="G582" s="28"/>
      <c r="H582" s="28"/>
    </row>
    <row r="583" spans="1:10" s="8" customFormat="1" ht="20.25" customHeight="1" x14ac:dyDescent="0.3">
      <c r="A583" s="234"/>
      <c r="B583" s="123" t="s">
        <v>8</v>
      </c>
      <c r="C583" s="126">
        <v>0</v>
      </c>
      <c r="D583" s="126">
        <v>0</v>
      </c>
      <c r="E583" s="111">
        <f t="shared" ref="E583:E586" si="119">IFERROR(D583/C583*100,0)</f>
        <v>0</v>
      </c>
      <c r="F583" s="68"/>
      <c r="G583" s="16"/>
      <c r="H583" s="16"/>
    </row>
    <row r="584" spans="1:10" s="41" customFormat="1" ht="21" customHeight="1" x14ac:dyDescent="0.25">
      <c r="A584" s="230"/>
      <c r="B584" s="124" t="s">
        <v>4</v>
      </c>
      <c r="C584" s="126">
        <v>0</v>
      </c>
      <c r="D584" s="126">
        <v>0</v>
      </c>
      <c r="E584" s="111">
        <f t="shared" si="119"/>
        <v>0</v>
      </c>
      <c r="F584" s="22"/>
      <c r="G584" s="40"/>
      <c r="H584" s="40"/>
    </row>
    <row r="585" spans="1:10" s="8" customFormat="1" x14ac:dyDescent="0.3">
      <c r="A585" s="230"/>
      <c r="B585" s="167" t="s">
        <v>5</v>
      </c>
      <c r="C585" s="126">
        <v>238.62</v>
      </c>
      <c r="D585" s="126">
        <v>238.62</v>
      </c>
      <c r="E585" s="111">
        <f t="shared" si="119"/>
        <v>100</v>
      </c>
      <c r="F585" s="51"/>
      <c r="G585" s="16"/>
      <c r="H585" s="16"/>
    </row>
    <row r="586" spans="1:10" s="78" customFormat="1" x14ac:dyDescent="0.3">
      <c r="A586" s="230"/>
      <c r="B586" s="167" t="s">
        <v>7</v>
      </c>
      <c r="C586" s="126">
        <v>0</v>
      </c>
      <c r="D586" s="126">
        <v>0</v>
      </c>
      <c r="E586" s="111">
        <f t="shared" si="119"/>
        <v>0</v>
      </c>
      <c r="F586" s="51"/>
      <c r="G586" s="16"/>
      <c r="H586" s="16"/>
      <c r="I586" s="8"/>
      <c r="J586" s="8"/>
    </row>
    <row r="587" spans="1:10" s="29" customFormat="1" ht="89.25" customHeight="1" x14ac:dyDescent="0.3">
      <c r="A587" s="230">
        <v>95</v>
      </c>
      <c r="B587" s="166" t="s">
        <v>20</v>
      </c>
      <c r="C587" s="108">
        <f>SUM(C588:C591)</f>
        <v>35568.61</v>
      </c>
      <c r="D587" s="108">
        <f>SUM(D588:D591)</f>
        <v>34587.14</v>
      </c>
      <c r="E587" s="105">
        <f>IFERROR(D587/C587*100,0)</f>
        <v>97.240628745402191</v>
      </c>
      <c r="F587" s="52"/>
      <c r="G587" s="28"/>
      <c r="H587" s="28"/>
    </row>
    <row r="588" spans="1:10" s="8" customFormat="1" ht="20.25" customHeight="1" x14ac:dyDescent="0.3">
      <c r="A588" s="234"/>
      <c r="B588" s="123" t="s">
        <v>8</v>
      </c>
      <c r="C588" s="126">
        <v>0</v>
      </c>
      <c r="D588" s="126">
        <v>0</v>
      </c>
      <c r="E588" s="111">
        <f t="shared" ref="E588:E591" si="120">IFERROR(D588/C588*100,0)</f>
        <v>0</v>
      </c>
      <c r="F588" s="68"/>
      <c r="G588" s="16"/>
      <c r="H588" s="16"/>
    </row>
    <row r="589" spans="1:10" s="41" customFormat="1" ht="21" customHeight="1" x14ac:dyDescent="0.25">
      <c r="A589" s="230"/>
      <c r="B589" s="124" t="s">
        <v>4</v>
      </c>
      <c r="C589" s="126">
        <v>0</v>
      </c>
      <c r="D589" s="126">
        <v>0</v>
      </c>
      <c r="E589" s="111">
        <f t="shared" si="120"/>
        <v>0</v>
      </c>
      <c r="F589" s="22"/>
      <c r="G589" s="40"/>
      <c r="H589" s="40"/>
    </row>
    <row r="590" spans="1:10" s="8" customFormat="1" x14ac:dyDescent="0.3">
      <c r="A590" s="230"/>
      <c r="B590" s="124" t="s">
        <v>5</v>
      </c>
      <c r="C590" s="126">
        <v>35568.61</v>
      </c>
      <c r="D590" s="126">
        <v>34587.14</v>
      </c>
      <c r="E590" s="111">
        <f t="shared" si="120"/>
        <v>97.240628745402191</v>
      </c>
      <c r="F590" s="22"/>
      <c r="G590" s="16"/>
      <c r="H590" s="16"/>
    </row>
    <row r="591" spans="1:10" s="8" customFormat="1" ht="18.75" customHeight="1" x14ac:dyDescent="0.3">
      <c r="A591" s="230"/>
      <c r="B591" s="113" t="s">
        <v>7</v>
      </c>
      <c r="C591" s="126">
        <v>0</v>
      </c>
      <c r="D591" s="126">
        <v>0</v>
      </c>
      <c r="E591" s="111">
        <f t="shared" si="120"/>
        <v>0</v>
      </c>
      <c r="F591" s="11"/>
      <c r="G591" s="16"/>
      <c r="H591" s="16"/>
    </row>
    <row r="592" spans="1:10" s="29" customFormat="1" ht="85.5" customHeight="1" x14ac:dyDescent="0.3">
      <c r="A592" s="230">
        <v>96</v>
      </c>
      <c r="B592" s="166" t="s">
        <v>21</v>
      </c>
      <c r="C592" s="108">
        <f>SUM(C593:C596)</f>
        <v>4476.21</v>
      </c>
      <c r="D592" s="108">
        <f>SUM(D593:D596)</f>
        <v>4276.93</v>
      </c>
      <c r="E592" s="105">
        <f>IFERROR(D592/C592*100,0)</f>
        <v>95.548019418213187</v>
      </c>
      <c r="F592" s="167" t="s">
        <v>184</v>
      </c>
      <c r="G592" s="28"/>
      <c r="H592" s="28"/>
    </row>
    <row r="593" spans="1:10" s="8" customFormat="1" ht="20.25" customHeight="1" x14ac:dyDescent="0.3">
      <c r="A593" s="234"/>
      <c r="B593" s="123" t="s">
        <v>8</v>
      </c>
      <c r="C593" s="126">
        <v>0</v>
      </c>
      <c r="D593" s="126">
        <v>0</v>
      </c>
      <c r="E593" s="111">
        <f t="shared" ref="E593:E596" si="121">IFERROR(D593/C593*100,0)</f>
        <v>0</v>
      </c>
      <c r="F593" s="68"/>
      <c r="G593" s="16"/>
      <c r="H593" s="16"/>
    </row>
    <row r="594" spans="1:10" s="8" customFormat="1" x14ac:dyDescent="0.3">
      <c r="A594" s="230"/>
      <c r="B594" s="167" t="s">
        <v>4</v>
      </c>
      <c r="C594" s="126">
        <v>875.7</v>
      </c>
      <c r="D594" s="126">
        <v>844.04</v>
      </c>
      <c r="E594" s="111">
        <f t="shared" si="121"/>
        <v>96.384606600433926</v>
      </c>
      <c r="F594" s="51"/>
      <c r="G594" s="16"/>
      <c r="H594" s="16"/>
    </row>
    <row r="595" spans="1:10" s="8" customFormat="1" x14ac:dyDescent="0.3">
      <c r="A595" s="230"/>
      <c r="B595" s="167" t="s">
        <v>5</v>
      </c>
      <c r="C595" s="126">
        <v>3600.51</v>
      </c>
      <c r="D595" s="126">
        <v>3432.89</v>
      </c>
      <c r="E595" s="111">
        <f t="shared" si="121"/>
        <v>95.344548411197295</v>
      </c>
      <c r="F595" s="51"/>
      <c r="G595" s="16"/>
      <c r="H595" s="16"/>
    </row>
    <row r="596" spans="1:10" s="8" customFormat="1" ht="18.75" customHeight="1" x14ac:dyDescent="0.3">
      <c r="A596" s="230"/>
      <c r="B596" s="113" t="s">
        <v>7</v>
      </c>
      <c r="C596" s="126">
        <v>0</v>
      </c>
      <c r="D596" s="126">
        <v>0</v>
      </c>
      <c r="E596" s="111">
        <f t="shared" si="121"/>
        <v>0</v>
      </c>
      <c r="F596" s="11"/>
      <c r="G596" s="16"/>
      <c r="H596" s="16"/>
    </row>
    <row r="597" spans="1:10" s="29" customFormat="1" ht="66" x14ac:dyDescent="0.3">
      <c r="A597" s="230">
        <v>97</v>
      </c>
      <c r="B597" s="166" t="s">
        <v>180</v>
      </c>
      <c r="C597" s="108">
        <f>SUM(C598:C601)</f>
        <v>22370.58</v>
      </c>
      <c r="D597" s="108">
        <f>SUM(D598:D601)</f>
        <v>22322.2</v>
      </c>
      <c r="E597" s="108">
        <f>IFERROR(D597/C597*100,0)</f>
        <v>99.783733814679806</v>
      </c>
      <c r="F597" s="51"/>
      <c r="G597" s="28"/>
      <c r="H597" s="28"/>
    </row>
    <row r="598" spans="1:10" s="8" customFormat="1" x14ac:dyDescent="0.3">
      <c r="A598" s="230"/>
      <c r="B598" s="123" t="s">
        <v>8</v>
      </c>
      <c r="C598" s="126">
        <v>0</v>
      </c>
      <c r="D598" s="126">
        <v>0</v>
      </c>
      <c r="E598" s="111">
        <f t="shared" ref="E598:E601" si="122">IFERROR(D598/C598*100,0)</f>
        <v>0</v>
      </c>
      <c r="F598" s="51"/>
      <c r="G598" s="16"/>
      <c r="H598" s="16"/>
    </row>
    <row r="599" spans="1:10" s="8" customFormat="1" x14ac:dyDescent="0.3">
      <c r="A599" s="230"/>
      <c r="B599" s="167" t="s">
        <v>4</v>
      </c>
      <c r="C599" s="126">
        <v>0</v>
      </c>
      <c r="D599" s="126">
        <v>0</v>
      </c>
      <c r="E599" s="111">
        <f t="shared" si="122"/>
        <v>0</v>
      </c>
      <c r="F599" s="51"/>
      <c r="G599" s="16"/>
      <c r="H599" s="16"/>
    </row>
    <row r="600" spans="1:10" s="8" customFormat="1" x14ac:dyDescent="0.3">
      <c r="A600" s="230"/>
      <c r="B600" s="167" t="s">
        <v>5</v>
      </c>
      <c r="C600" s="126">
        <v>22370.58</v>
      </c>
      <c r="D600" s="126">
        <v>22322.2</v>
      </c>
      <c r="E600" s="111">
        <f t="shared" si="122"/>
        <v>99.783733814679806</v>
      </c>
      <c r="F600" s="51"/>
      <c r="G600" s="16"/>
      <c r="H600" s="16"/>
    </row>
    <row r="601" spans="1:10" s="8" customFormat="1" ht="18.75" customHeight="1" x14ac:dyDescent="0.3">
      <c r="A601" s="230"/>
      <c r="B601" s="113" t="s">
        <v>7</v>
      </c>
      <c r="C601" s="126">
        <v>0</v>
      </c>
      <c r="D601" s="126">
        <v>0</v>
      </c>
      <c r="E601" s="111">
        <f t="shared" si="122"/>
        <v>0</v>
      </c>
      <c r="F601" s="11"/>
      <c r="G601" s="16"/>
      <c r="H601" s="16"/>
    </row>
    <row r="602" spans="1:10" s="29" customFormat="1" ht="57.75" customHeight="1" x14ac:dyDescent="0.3">
      <c r="A602" s="230">
        <v>98</v>
      </c>
      <c r="B602" s="166" t="s">
        <v>182</v>
      </c>
      <c r="C602" s="108">
        <f>SUM(C603:C606)</f>
        <v>1922.9</v>
      </c>
      <c r="D602" s="108">
        <f>SUM(D603:D606)</f>
        <v>0</v>
      </c>
      <c r="E602" s="108">
        <f>IFERROR(D602/C602*100,0)</f>
        <v>0</v>
      </c>
      <c r="F602" s="123" t="s">
        <v>185</v>
      </c>
      <c r="G602" s="28"/>
      <c r="H602" s="28"/>
    </row>
    <row r="603" spans="1:10" s="8" customFormat="1" ht="20.25" customHeight="1" x14ac:dyDescent="0.3">
      <c r="A603" s="234"/>
      <c r="B603" s="123" t="s">
        <v>8</v>
      </c>
      <c r="C603" s="126">
        <v>0</v>
      </c>
      <c r="D603" s="126">
        <v>0</v>
      </c>
      <c r="E603" s="111">
        <f t="shared" ref="E603:E606" si="123">IFERROR(D603/C603*100,0)</f>
        <v>0</v>
      </c>
      <c r="F603" s="68"/>
      <c r="G603" s="16"/>
      <c r="H603" s="16"/>
    </row>
    <row r="604" spans="1:10" s="8" customFormat="1" x14ac:dyDescent="0.3">
      <c r="A604" s="230"/>
      <c r="B604" s="167" t="s">
        <v>4</v>
      </c>
      <c r="C604" s="126">
        <v>0</v>
      </c>
      <c r="D604" s="126">
        <v>0</v>
      </c>
      <c r="E604" s="111">
        <f t="shared" si="123"/>
        <v>0</v>
      </c>
      <c r="F604" s="51"/>
      <c r="G604" s="16"/>
      <c r="H604" s="16"/>
    </row>
    <row r="605" spans="1:10" s="29" customFormat="1" ht="25.5" customHeight="1" x14ac:dyDescent="0.3">
      <c r="A605" s="230"/>
      <c r="B605" s="119" t="s">
        <v>5</v>
      </c>
      <c r="C605" s="126">
        <v>1922.9</v>
      </c>
      <c r="D605" s="126">
        <v>0</v>
      </c>
      <c r="E605" s="111">
        <f t="shared" si="123"/>
        <v>0</v>
      </c>
      <c r="F605" s="52"/>
      <c r="G605" s="28"/>
      <c r="H605" s="28"/>
    </row>
    <row r="606" spans="1:10" s="56" customFormat="1" ht="25.5" customHeight="1" x14ac:dyDescent="0.3">
      <c r="A606" s="100"/>
      <c r="B606" s="167" t="s">
        <v>7</v>
      </c>
      <c r="C606" s="126">
        <v>0</v>
      </c>
      <c r="D606" s="126">
        <v>0</v>
      </c>
      <c r="E606" s="111">
        <f t="shared" si="123"/>
        <v>0</v>
      </c>
      <c r="F606" s="51"/>
      <c r="G606" s="13"/>
      <c r="H606" s="13"/>
      <c r="I606" s="2"/>
      <c r="J606" s="2"/>
    </row>
    <row r="607" spans="1:10" s="29" customFormat="1" ht="66" x14ac:dyDescent="0.3">
      <c r="A607" s="230">
        <v>99</v>
      </c>
      <c r="B607" s="166" t="s">
        <v>181</v>
      </c>
      <c r="C607" s="108">
        <f>SUM(C608:C611)</f>
        <v>599</v>
      </c>
      <c r="D607" s="108">
        <f>SUM(D608:D611)</f>
        <v>599</v>
      </c>
      <c r="E607" s="108">
        <f>IFERROR(D607/C607*100,0)</f>
        <v>100</v>
      </c>
      <c r="F607" s="51"/>
      <c r="G607" s="28"/>
      <c r="H607" s="28"/>
    </row>
    <row r="608" spans="1:10" s="8" customFormat="1" ht="20.25" customHeight="1" x14ac:dyDescent="0.3">
      <c r="A608" s="234"/>
      <c r="B608" s="123" t="s">
        <v>8</v>
      </c>
      <c r="C608" s="126">
        <v>0</v>
      </c>
      <c r="D608" s="126">
        <v>0</v>
      </c>
      <c r="E608" s="111">
        <f t="shared" ref="E608:E616" si="124">IFERROR(D608/C608*100,0)</f>
        <v>0</v>
      </c>
      <c r="F608" s="68"/>
      <c r="G608" s="16"/>
      <c r="H608" s="16"/>
    </row>
    <row r="609" spans="1:10" s="41" customFormat="1" ht="21" customHeight="1" x14ac:dyDescent="0.25">
      <c r="A609" s="230"/>
      <c r="B609" s="124" t="s">
        <v>4</v>
      </c>
      <c r="C609" s="126">
        <v>0</v>
      </c>
      <c r="D609" s="126">
        <v>0</v>
      </c>
      <c r="E609" s="111">
        <f t="shared" si="124"/>
        <v>0</v>
      </c>
      <c r="F609" s="22"/>
      <c r="G609" s="40"/>
      <c r="H609" s="40"/>
    </row>
    <row r="610" spans="1:10" s="8" customFormat="1" x14ac:dyDescent="0.3">
      <c r="A610" s="230"/>
      <c r="B610" s="124" t="s">
        <v>5</v>
      </c>
      <c r="C610" s="126">
        <v>599</v>
      </c>
      <c r="D610" s="126">
        <v>599</v>
      </c>
      <c r="E610" s="111">
        <f t="shared" si="124"/>
        <v>100</v>
      </c>
      <c r="F610" s="22"/>
      <c r="G610" s="16"/>
      <c r="H610" s="16"/>
    </row>
    <row r="611" spans="1:10" s="8" customFormat="1" ht="18.75" customHeight="1" x14ac:dyDescent="0.3">
      <c r="A611" s="230"/>
      <c r="B611" s="113" t="s">
        <v>7</v>
      </c>
      <c r="C611" s="126">
        <v>0</v>
      </c>
      <c r="D611" s="126">
        <v>0</v>
      </c>
      <c r="E611" s="111">
        <f t="shared" si="124"/>
        <v>0</v>
      </c>
      <c r="F611" s="11"/>
      <c r="G611" s="16"/>
      <c r="H611" s="16"/>
    </row>
    <row r="612" spans="1:10" s="6" customFormat="1" x14ac:dyDescent="0.25">
      <c r="A612" s="230"/>
      <c r="B612" s="129" t="s">
        <v>6</v>
      </c>
      <c r="C612" s="116">
        <f>SUM(C613:C616)</f>
        <v>227484.99000000002</v>
      </c>
      <c r="D612" s="116">
        <f>SUM(D613:D616)</f>
        <v>223171.49000000002</v>
      </c>
      <c r="E612" s="116">
        <f>IFERROR(D612/C612*100,0)</f>
        <v>98.103830938472029</v>
      </c>
      <c r="F612" s="25"/>
      <c r="G612" s="15"/>
      <c r="H612" s="15"/>
    </row>
    <row r="613" spans="1:10" s="8" customFormat="1" ht="20.25" customHeight="1" x14ac:dyDescent="0.3">
      <c r="A613" s="234"/>
      <c r="B613" s="123" t="s">
        <v>8</v>
      </c>
      <c r="C613" s="126">
        <f>C568+C573+C578+C583+C588+C593+C598+C603+C608</f>
        <v>0</v>
      </c>
      <c r="D613" s="126">
        <f>D568+D573+D578+D583+D588+D593+D598+D603+D608</f>
        <v>0</v>
      </c>
      <c r="E613" s="111">
        <f t="shared" si="124"/>
        <v>0</v>
      </c>
      <c r="F613" s="68"/>
      <c r="G613" s="16"/>
      <c r="H613" s="16"/>
    </row>
    <row r="614" spans="1:10" s="8" customFormat="1" x14ac:dyDescent="0.3">
      <c r="A614" s="230"/>
      <c r="B614" s="138" t="s">
        <v>4</v>
      </c>
      <c r="C614" s="126">
        <f>C569+C574+C579+C584+C589+C594+C599+C604+C609</f>
        <v>875.7</v>
      </c>
      <c r="D614" s="126">
        <f>D569+D574+D579+D584+D589+D594+D602+D604+D609</f>
        <v>844.04</v>
      </c>
      <c r="E614" s="111">
        <f t="shared" si="124"/>
        <v>96.384606600433926</v>
      </c>
      <c r="F614" s="21"/>
      <c r="G614" s="169">
        <f>C614/C612*100</f>
        <v>0.38494847506202495</v>
      </c>
      <c r="H614" s="16"/>
    </row>
    <row r="615" spans="1:10" s="6" customFormat="1" x14ac:dyDescent="0.25">
      <c r="A615" s="230"/>
      <c r="B615" s="119" t="s">
        <v>5</v>
      </c>
      <c r="C615" s="126">
        <f>C570+C575+C580+C585+C590+C595+C600+C605+C610</f>
        <v>226609.29</v>
      </c>
      <c r="D615" s="126">
        <f>D570+D575+D580+D585+D590+D595+D600+D605+D610</f>
        <v>222327.45</v>
      </c>
      <c r="E615" s="111">
        <f t="shared" si="124"/>
        <v>98.110474641176452</v>
      </c>
      <c r="F615" s="21"/>
      <c r="G615" s="39"/>
      <c r="H615" s="39"/>
    </row>
    <row r="616" spans="1:10" s="6" customFormat="1" x14ac:dyDescent="0.25">
      <c r="A616" s="230"/>
      <c r="B616" s="119" t="s">
        <v>7</v>
      </c>
      <c r="C616" s="126">
        <f>C571+C576+C581+C586+C591+C596+C601+C606+C611</f>
        <v>0</v>
      </c>
      <c r="D616" s="126">
        <f>D571+D576+D581+D586+D591+D596+D604+D606+D611</f>
        <v>0</v>
      </c>
      <c r="E616" s="111">
        <f t="shared" si="124"/>
        <v>0</v>
      </c>
      <c r="F616" s="21"/>
      <c r="G616" s="15"/>
      <c r="H616" s="15"/>
    </row>
    <row r="617" spans="1:10" ht="39" customHeight="1" x14ac:dyDescent="0.3">
      <c r="A617" s="230"/>
      <c r="B617" s="249" t="s">
        <v>316</v>
      </c>
      <c r="C617" s="249"/>
      <c r="D617" s="249"/>
      <c r="E617" s="249"/>
      <c r="F617" s="249"/>
      <c r="G617" s="13"/>
      <c r="H617" s="13"/>
      <c r="J617" s="8"/>
    </row>
    <row r="618" spans="1:10" s="8" customFormat="1" ht="33" x14ac:dyDescent="0.3">
      <c r="A618" s="230"/>
      <c r="B618" s="107" t="s">
        <v>105</v>
      </c>
      <c r="C618" s="108">
        <f>C619+C624</f>
        <v>2221.4</v>
      </c>
      <c r="D618" s="108">
        <f>D619+D624</f>
        <v>2221.3994000000002</v>
      </c>
      <c r="E618" s="109">
        <f>IFERROR(D618/C618*100,0)</f>
        <v>99.999972990006313</v>
      </c>
      <c r="F618" s="110"/>
      <c r="G618" s="182"/>
      <c r="H618" s="16"/>
    </row>
    <row r="619" spans="1:10" s="29" customFormat="1" ht="112.5" customHeight="1" x14ac:dyDescent="0.3">
      <c r="A619" s="230">
        <v>100</v>
      </c>
      <c r="B619" s="107" t="s">
        <v>103</v>
      </c>
      <c r="C619" s="108">
        <f>SUM(C620:C623)</f>
        <v>1141.4000000000001</v>
      </c>
      <c r="D619" s="108">
        <f>SUM(D620:D623)</f>
        <v>1141.3994</v>
      </c>
      <c r="E619" s="108">
        <f>IFERROR(D619/C619*100,0)</f>
        <v>99.999947432977038</v>
      </c>
      <c r="F619" s="110" t="s">
        <v>288</v>
      </c>
      <c r="G619" s="30"/>
      <c r="H619" s="28"/>
    </row>
    <row r="620" spans="1:10" s="8" customFormat="1" x14ac:dyDescent="0.3">
      <c r="A620" s="230"/>
      <c r="B620" s="112" t="s">
        <v>8</v>
      </c>
      <c r="C620" s="111">
        <v>0</v>
      </c>
      <c r="D620" s="111">
        <v>0</v>
      </c>
      <c r="E620" s="105">
        <f>IFERROR(D620/C620*100,0)</f>
        <v>0</v>
      </c>
      <c r="F620" s="110"/>
      <c r="G620" s="16"/>
      <c r="H620" s="16"/>
    </row>
    <row r="621" spans="1:10" s="8" customFormat="1" x14ac:dyDescent="0.3">
      <c r="A621" s="230"/>
      <c r="B621" s="110" t="s">
        <v>4</v>
      </c>
      <c r="C621" s="105">
        <v>1141.4000000000001</v>
      </c>
      <c r="D621" s="105">
        <v>1141.3994</v>
      </c>
      <c r="E621" s="106">
        <f>D621/C621*100</f>
        <v>99.999947432977038</v>
      </c>
      <c r="F621" s="183"/>
      <c r="G621" s="24"/>
      <c r="H621" s="16"/>
    </row>
    <row r="622" spans="1:10" s="8" customFormat="1" ht="21" customHeight="1" x14ac:dyDescent="0.3">
      <c r="A622" s="230"/>
      <c r="B622" s="110" t="s">
        <v>5</v>
      </c>
      <c r="C622" s="105">
        <v>0</v>
      </c>
      <c r="D622" s="105">
        <v>0</v>
      </c>
      <c r="E622" s="106">
        <v>0</v>
      </c>
      <c r="F622" s="110"/>
      <c r="G622" s="24"/>
      <c r="H622" s="16"/>
    </row>
    <row r="623" spans="1:10" s="8" customFormat="1" ht="18.75" customHeight="1" x14ac:dyDescent="0.3">
      <c r="A623" s="230"/>
      <c r="B623" s="113" t="s">
        <v>7</v>
      </c>
      <c r="C623" s="111">
        <v>0</v>
      </c>
      <c r="D623" s="111">
        <v>0</v>
      </c>
      <c r="E623" s="105">
        <f t="shared" ref="E623" si="125">IFERROR(D623/C623*100,0)</f>
        <v>0</v>
      </c>
      <c r="F623" s="113"/>
      <c r="G623" s="16"/>
      <c r="H623" s="16"/>
    </row>
    <row r="624" spans="1:10" s="8" customFormat="1" ht="115.5" customHeight="1" x14ac:dyDescent="0.3">
      <c r="A624" s="230">
        <v>101</v>
      </c>
      <c r="B624" s="107" t="s">
        <v>104</v>
      </c>
      <c r="C624" s="108">
        <f>SUM(C625:C628)</f>
        <v>1080</v>
      </c>
      <c r="D624" s="108">
        <f>SUM(D625:D628)</f>
        <v>1080</v>
      </c>
      <c r="E624" s="108">
        <f>IFERROR(D624/C624*100,0)</f>
        <v>100</v>
      </c>
      <c r="F624" s="110" t="s">
        <v>289</v>
      </c>
      <c r="G624" s="24"/>
      <c r="H624" s="16"/>
    </row>
    <row r="625" spans="1:8" s="8" customFormat="1" x14ac:dyDescent="0.3">
      <c r="A625" s="230"/>
      <c r="B625" s="112" t="s">
        <v>8</v>
      </c>
      <c r="C625" s="111">
        <v>0</v>
      </c>
      <c r="D625" s="111">
        <v>0</v>
      </c>
      <c r="E625" s="105">
        <f>IFERROR(D625/C625*100,0)</f>
        <v>0</v>
      </c>
      <c r="F625" s="110"/>
      <c r="G625" s="16"/>
      <c r="H625" s="16"/>
    </row>
    <row r="626" spans="1:8" s="8" customFormat="1" x14ac:dyDescent="0.3">
      <c r="A626" s="230"/>
      <c r="B626" s="110" t="s">
        <v>4</v>
      </c>
      <c r="C626" s="111">
        <v>0</v>
      </c>
      <c r="D626" s="111">
        <v>0</v>
      </c>
      <c r="E626" s="105">
        <f t="shared" ref="E626:E628" si="126">IFERROR(D626/C626*100,0)</f>
        <v>0</v>
      </c>
      <c r="F626" s="110"/>
      <c r="G626" s="24"/>
      <c r="H626" s="16"/>
    </row>
    <row r="627" spans="1:8" s="8" customFormat="1" x14ac:dyDescent="0.3">
      <c r="A627" s="230"/>
      <c r="B627" s="110" t="s">
        <v>5</v>
      </c>
      <c r="C627" s="105">
        <v>1080</v>
      </c>
      <c r="D627" s="105">
        <v>1080</v>
      </c>
      <c r="E627" s="105">
        <f t="shared" si="126"/>
        <v>100</v>
      </c>
      <c r="F627" s="183"/>
      <c r="G627" s="24"/>
      <c r="H627" s="16"/>
    </row>
    <row r="628" spans="1:8" s="8" customFormat="1" ht="18.75" customHeight="1" x14ac:dyDescent="0.3">
      <c r="A628" s="230"/>
      <c r="B628" s="113" t="s">
        <v>7</v>
      </c>
      <c r="C628" s="111">
        <v>0</v>
      </c>
      <c r="D628" s="111">
        <v>0</v>
      </c>
      <c r="E628" s="111">
        <f t="shared" si="126"/>
        <v>0</v>
      </c>
      <c r="F628" s="113"/>
      <c r="G628" s="16"/>
      <c r="H628" s="16"/>
    </row>
    <row r="629" spans="1:8" s="8" customFormat="1" ht="99" x14ac:dyDescent="0.3">
      <c r="A629" s="230"/>
      <c r="B629" s="107" t="s">
        <v>106</v>
      </c>
      <c r="C629" s="108">
        <f>C630+C635</f>
        <v>30924.629999999997</v>
      </c>
      <c r="D629" s="108">
        <f>D630+D635</f>
        <v>4116.8609999999999</v>
      </c>
      <c r="E629" s="109">
        <f>IFERROR(D629/C629*100,0)</f>
        <v>13.312563480953532</v>
      </c>
      <c r="F629" s="110"/>
      <c r="G629" s="16"/>
      <c r="H629" s="16"/>
    </row>
    <row r="630" spans="1:8" s="29" customFormat="1" ht="225.75" customHeight="1" x14ac:dyDescent="0.3">
      <c r="A630" s="230">
        <v>102</v>
      </c>
      <c r="B630" s="107" t="s">
        <v>27</v>
      </c>
      <c r="C630" s="108">
        <f>SUM(C631:C634)</f>
        <v>4126.6000000000004</v>
      </c>
      <c r="D630" s="108">
        <f>SUM(D631:D634)</f>
        <v>4116.8609999999999</v>
      </c>
      <c r="E630" s="108">
        <f>IFERROR(D630/C630*100,0)</f>
        <v>99.763994571802442</v>
      </c>
      <c r="F630" s="114" t="s">
        <v>151</v>
      </c>
      <c r="G630" s="30"/>
      <c r="H630" s="28"/>
    </row>
    <row r="631" spans="1:8" s="8" customFormat="1" x14ac:dyDescent="0.3">
      <c r="A631" s="230"/>
      <c r="B631" s="112" t="s">
        <v>8</v>
      </c>
      <c r="C631" s="111">
        <v>0</v>
      </c>
      <c r="D631" s="111">
        <v>0</v>
      </c>
      <c r="E631" s="105">
        <f>IFERROR(D631/C631*100,0)</f>
        <v>0</v>
      </c>
      <c r="F631" s="110"/>
      <c r="G631" s="16"/>
      <c r="H631" s="16"/>
    </row>
    <row r="632" spans="1:8" x14ac:dyDescent="0.3">
      <c r="B632" s="110" t="s">
        <v>4</v>
      </c>
      <c r="C632" s="105">
        <v>791.3</v>
      </c>
      <c r="D632" s="105">
        <v>791.3</v>
      </c>
      <c r="E632" s="105">
        <f t="shared" ref="E632:E634" si="127">IFERROR(D632/C632*100,0)</f>
        <v>100</v>
      </c>
      <c r="F632" s="110"/>
      <c r="G632" s="13"/>
      <c r="H632" s="13"/>
    </row>
    <row r="633" spans="1:8" x14ac:dyDescent="0.3">
      <c r="B633" s="110" t="s">
        <v>5</v>
      </c>
      <c r="C633" s="105">
        <v>3335.3</v>
      </c>
      <c r="D633" s="105">
        <v>3325.5610000000001</v>
      </c>
      <c r="E633" s="105">
        <f t="shared" si="127"/>
        <v>99.708002278655599</v>
      </c>
      <c r="F633" s="110"/>
      <c r="G633" s="13"/>
      <c r="H633" s="13"/>
    </row>
    <row r="634" spans="1:8" s="8" customFormat="1" ht="18.75" customHeight="1" x14ac:dyDescent="0.3">
      <c r="A634" s="230"/>
      <c r="B634" s="113" t="s">
        <v>7</v>
      </c>
      <c r="C634" s="111">
        <v>0</v>
      </c>
      <c r="D634" s="111">
        <v>0</v>
      </c>
      <c r="E634" s="105">
        <f t="shared" si="127"/>
        <v>0</v>
      </c>
      <c r="F634" s="113"/>
      <c r="G634" s="16"/>
      <c r="H634" s="16"/>
    </row>
    <row r="635" spans="1:8" s="29" customFormat="1" ht="166.5" customHeight="1" x14ac:dyDescent="0.3">
      <c r="A635" s="230">
        <v>103</v>
      </c>
      <c r="B635" s="107" t="s">
        <v>152</v>
      </c>
      <c r="C635" s="108">
        <f>SUM(C636:C639)</f>
        <v>26798.03</v>
      </c>
      <c r="D635" s="108">
        <f>SUM(D636:D639)</f>
        <v>0</v>
      </c>
      <c r="E635" s="108">
        <f>IFERROR(D635/C635*100,0)</f>
        <v>0</v>
      </c>
      <c r="F635" s="114" t="s">
        <v>325</v>
      </c>
      <c r="G635" s="30"/>
      <c r="H635" s="28"/>
    </row>
    <row r="636" spans="1:8" s="8" customFormat="1" x14ac:dyDescent="0.3">
      <c r="A636" s="230"/>
      <c r="B636" s="112" t="s">
        <v>8</v>
      </c>
      <c r="C636" s="111">
        <v>0</v>
      </c>
      <c r="D636" s="111">
        <v>0</v>
      </c>
      <c r="E636" s="105">
        <f>IFERROR(D636/C636*100,0)</f>
        <v>0</v>
      </c>
      <c r="F636" s="110"/>
      <c r="G636" s="16"/>
      <c r="H636" s="16"/>
    </row>
    <row r="637" spans="1:8" x14ac:dyDescent="0.3">
      <c r="B637" s="110" t="s">
        <v>4</v>
      </c>
      <c r="C637" s="105">
        <v>14994.86</v>
      </c>
      <c r="D637" s="105">
        <v>0</v>
      </c>
      <c r="E637" s="105">
        <f t="shared" ref="E637:E639" si="128">IFERROR(D637/C637*100,0)</f>
        <v>0</v>
      </c>
      <c r="F637" s="110"/>
      <c r="G637" s="13"/>
      <c r="H637" s="13"/>
    </row>
    <row r="638" spans="1:8" x14ac:dyDescent="0.3">
      <c r="B638" s="110" t="s">
        <v>5</v>
      </c>
      <c r="C638" s="105">
        <v>11803.17</v>
      </c>
      <c r="D638" s="105">
        <v>0</v>
      </c>
      <c r="E638" s="105">
        <f t="shared" si="128"/>
        <v>0</v>
      </c>
      <c r="F638" s="110"/>
      <c r="G638" s="13"/>
      <c r="H638" s="13"/>
    </row>
    <row r="639" spans="1:8" s="8" customFormat="1" ht="18.75" customHeight="1" x14ac:dyDescent="0.3">
      <c r="A639" s="230"/>
      <c r="B639" s="113" t="s">
        <v>7</v>
      </c>
      <c r="C639" s="111">
        <v>0</v>
      </c>
      <c r="D639" s="111">
        <v>0</v>
      </c>
      <c r="E639" s="111">
        <f t="shared" si="128"/>
        <v>0</v>
      </c>
      <c r="F639" s="113"/>
      <c r="G639" s="16"/>
      <c r="H639" s="16"/>
    </row>
    <row r="640" spans="1:8" s="8" customFormat="1" ht="21.75" customHeight="1" x14ac:dyDescent="0.3">
      <c r="A640" s="230"/>
      <c r="B640" s="115" t="s">
        <v>6</v>
      </c>
      <c r="C640" s="116">
        <f>SUM(C641:C644)</f>
        <v>33146.03</v>
      </c>
      <c r="D640" s="116">
        <f>SUM(D641:D644)</f>
        <v>6338.2603999999992</v>
      </c>
      <c r="E640" s="116">
        <f>IFERROR(D640/C640*100,0)</f>
        <v>19.122230927806434</v>
      </c>
      <c r="F640" s="117"/>
      <c r="G640" s="16"/>
      <c r="H640" s="16"/>
    </row>
    <row r="641" spans="1:8" s="8" customFormat="1" x14ac:dyDescent="0.3">
      <c r="A641" s="230"/>
      <c r="B641" s="112" t="s">
        <v>8</v>
      </c>
      <c r="C641" s="105">
        <f>C620+C625+C631+C636</f>
        <v>0</v>
      </c>
      <c r="D641" s="105">
        <f>D620+D625+D631+D636</f>
        <v>0</v>
      </c>
      <c r="E641" s="111">
        <f>IFERROR(D641/C641*100,0)</f>
        <v>0</v>
      </c>
      <c r="F641" s="110"/>
      <c r="G641" s="16"/>
      <c r="H641" s="16"/>
    </row>
    <row r="642" spans="1:8" s="8" customFormat="1" x14ac:dyDescent="0.3">
      <c r="A642" s="230"/>
      <c r="B642" s="110" t="s">
        <v>4</v>
      </c>
      <c r="C642" s="105">
        <f t="shared" ref="C642:D644" si="129">C621+C626+C632+C637</f>
        <v>16927.560000000001</v>
      </c>
      <c r="D642" s="105">
        <f t="shared" si="129"/>
        <v>1932.6994</v>
      </c>
      <c r="E642" s="111">
        <f t="shared" ref="E642:E644" si="130">IFERROR(D642/C642*100,0)</f>
        <v>11.41747186245389</v>
      </c>
      <c r="F642" s="118"/>
      <c r="G642" s="16"/>
      <c r="H642" s="16"/>
    </row>
    <row r="643" spans="1:8" s="8" customFormat="1" x14ac:dyDescent="0.3">
      <c r="A643" s="230"/>
      <c r="B643" s="110" t="s">
        <v>5</v>
      </c>
      <c r="C643" s="105">
        <f t="shared" si="129"/>
        <v>16218.470000000001</v>
      </c>
      <c r="D643" s="105">
        <f t="shared" si="129"/>
        <v>4405.5609999999997</v>
      </c>
      <c r="E643" s="111">
        <f t="shared" si="130"/>
        <v>27.163850844130177</v>
      </c>
      <c r="F643" s="119"/>
      <c r="G643" s="180">
        <f>(D641+D642+D644)/(C644+C642+C641)*100</f>
        <v>11.41747186245389</v>
      </c>
      <c r="H643" s="16"/>
    </row>
    <row r="644" spans="1:8" s="8" customFormat="1" ht="18.75" customHeight="1" x14ac:dyDescent="0.3">
      <c r="A644" s="230"/>
      <c r="B644" s="113" t="s">
        <v>7</v>
      </c>
      <c r="C644" s="105">
        <f t="shared" si="129"/>
        <v>0</v>
      </c>
      <c r="D644" s="105">
        <f t="shared" si="129"/>
        <v>0</v>
      </c>
      <c r="E644" s="111">
        <f t="shared" si="130"/>
        <v>0</v>
      </c>
      <c r="F644" s="113"/>
      <c r="G644" s="180">
        <f>(C641+C642+C644)/C640*100</f>
        <v>51.069645444718425</v>
      </c>
      <c r="H644" s="16"/>
    </row>
    <row r="645" spans="1:8" x14ac:dyDescent="0.3">
      <c r="B645" s="248" t="s">
        <v>317</v>
      </c>
      <c r="C645" s="248"/>
      <c r="D645" s="248"/>
      <c r="E645" s="248"/>
      <c r="F645" s="248"/>
      <c r="G645" s="13"/>
      <c r="H645" s="13"/>
    </row>
    <row r="646" spans="1:8" s="8" customFormat="1" ht="76.5" customHeight="1" x14ac:dyDescent="0.3">
      <c r="A646" s="230"/>
      <c r="B646" s="121" t="s">
        <v>51</v>
      </c>
      <c r="C646" s="125">
        <f>C647+C652+C657+C662</f>
        <v>9594.9600000000009</v>
      </c>
      <c r="D646" s="125">
        <f>D647+D652+D657+D662</f>
        <v>8633.2100000000009</v>
      </c>
      <c r="E646" s="109">
        <f>IFERROR(D646/C646*100,0)</f>
        <v>89.976508500295992</v>
      </c>
      <c r="F646" s="22"/>
      <c r="G646" s="69"/>
      <c r="H646" s="16"/>
    </row>
    <row r="647" spans="1:8" s="29" customFormat="1" ht="330" x14ac:dyDescent="0.3">
      <c r="A647" s="230">
        <v>104</v>
      </c>
      <c r="B647" s="122" t="s">
        <v>154</v>
      </c>
      <c r="C647" s="108">
        <f>SUM(C648:C651)</f>
        <v>493.1</v>
      </c>
      <c r="D647" s="108">
        <f>SUM(D648:D651)</f>
        <v>492.84</v>
      </c>
      <c r="E647" s="108">
        <f>IFERROR(D647/C647*100,0)</f>
        <v>99.947272358547963</v>
      </c>
      <c r="F647" s="120" t="s">
        <v>153</v>
      </c>
      <c r="G647" s="70"/>
      <c r="H647" s="28"/>
    </row>
    <row r="648" spans="1:8" s="8" customFormat="1" ht="20.25" customHeight="1" x14ac:dyDescent="0.3">
      <c r="A648" s="234"/>
      <c r="B648" s="123" t="s">
        <v>8</v>
      </c>
      <c r="C648" s="126">
        <v>0</v>
      </c>
      <c r="D648" s="126">
        <v>0</v>
      </c>
      <c r="E648" s="105">
        <f t="shared" ref="E648:E651" si="131">IFERROR(D648/C648*100,0)</f>
        <v>0</v>
      </c>
      <c r="F648" s="68"/>
      <c r="G648" s="16"/>
      <c r="H648" s="16"/>
    </row>
    <row r="649" spans="1:8" s="41" customFormat="1" ht="21" customHeight="1" x14ac:dyDescent="0.25">
      <c r="A649" s="230"/>
      <c r="B649" s="124" t="s">
        <v>4</v>
      </c>
      <c r="C649" s="126">
        <v>0</v>
      </c>
      <c r="D649" s="126">
        <v>0</v>
      </c>
      <c r="E649" s="105">
        <f t="shared" si="131"/>
        <v>0</v>
      </c>
      <c r="F649" s="22"/>
      <c r="G649" s="40"/>
      <c r="H649" s="40"/>
    </row>
    <row r="650" spans="1:8" s="8" customFormat="1" x14ac:dyDescent="0.3">
      <c r="A650" s="230"/>
      <c r="B650" s="124" t="s">
        <v>5</v>
      </c>
      <c r="C650" s="105">
        <v>493.1</v>
      </c>
      <c r="D650" s="105">
        <v>492.84</v>
      </c>
      <c r="E650" s="105">
        <f t="shared" si="131"/>
        <v>99.947272358547963</v>
      </c>
      <c r="F650" s="22"/>
      <c r="G650" s="16"/>
      <c r="H650" s="16"/>
    </row>
    <row r="651" spans="1:8" s="8" customFormat="1" ht="18.75" customHeight="1" x14ac:dyDescent="0.3">
      <c r="A651" s="230"/>
      <c r="B651" s="113" t="s">
        <v>7</v>
      </c>
      <c r="C651" s="126">
        <v>0</v>
      </c>
      <c r="D651" s="126">
        <v>0</v>
      </c>
      <c r="E651" s="105">
        <f t="shared" si="131"/>
        <v>0</v>
      </c>
      <c r="F651" s="11"/>
      <c r="G651" s="16"/>
      <c r="H651" s="16"/>
    </row>
    <row r="652" spans="1:8" s="29" customFormat="1" ht="82.5" x14ac:dyDescent="0.3">
      <c r="A652" s="230">
        <v>105</v>
      </c>
      <c r="B652" s="122" t="s">
        <v>52</v>
      </c>
      <c r="C652" s="108">
        <f>SUM(C653:C656)</f>
        <v>6130.1</v>
      </c>
      <c r="D652" s="108">
        <f>SUM(D653:D656)</f>
        <v>5608.18</v>
      </c>
      <c r="E652" s="108">
        <f>IFERROR(D652/C652*100,0)</f>
        <v>91.485946395654224</v>
      </c>
      <c r="F652" s="119" t="s">
        <v>112</v>
      </c>
      <c r="G652" s="70"/>
      <c r="H652" s="28"/>
    </row>
    <row r="653" spans="1:8" s="8" customFormat="1" ht="20.25" customHeight="1" x14ac:dyDescent="0.3">
      <c r="A653" s="234"/>
      <c r="B653" s="123" t="s">
        <v>8</v>
      </c>
      <c r="C653" s="126">
        <v>0</v>
      </c>
      <c r="D653" s="126">
        <v>0</v>
      </c>
      <c r="E653" s="105">
        <f t="shared" ref="E653:E656" si="132">IFERROR(D653/C653*100,0)</f>
        <v>0</v>
      </c>
      <c r="F653" s="127"/>
      <c r="G653" s="16"/>
      <c r="H653" s="16"/>
    </row>
    <row r="654" spans="1:8" s="41" customFormat="1" ht="21" customHeight="1" x14ac:dyDescent="0.25">
      <c r="A654" s="230"/>
      <c r="B654" s="124" t="s">
        <v>4</v>
      </c>
      <c r="C654" s="126">
        <v>0</v>
      </c>
      <c r="D654" s="126">
        <v>0</v>
      </c>
      <c r="E654" s="105">
        <f t="shared" si="132"/>
        <v>0</v>
      </c>
      <c r="F654" s="119"/>
      <c r="G654" s="40"/>
      <c r="H654" s="40"/>
    </row>
    <row r="655" spans="1:8" s="8" customFormat="1" x14ac:dyDescent="0.3">
      <c r="A655" s="230"/>
      <c r="B655" s="124" t="s">
        <v>5</v>
      </c>
      <c r="C655" s="105">
        <v>6130.1</v>
      </c>
      <c r="D655" s="105">
        <v>5608.18</v>
      </c>
      <c r="E655" s="105">
        <f t="shared" si="132"/>
        <v>91.485946395654224</v>
      </c>
      <c r="F655" s="119"/>
      <c r="G655" s="16"/>
      <c r="H655" s="16"/>
    </row>
    <row r="656" spans="1:8" s="8" customFormat="1" ht="18.75" customHeight="1" x14ac:dyDescent="0.3">
      <c r="A656" s="230"/>
      <c r="B656" s="113" t="s">
        <v>7</v>
      </c>
      <c r="C656" s="126">
        <v>0</v>
      </c>
      <c r="D656" s="126">
        <v>0</v>
      </c>
      <c r="E656" s="105">
        <f t="shared" si="132"/>
        <v>0</v>
      </c>
      <c r="F656" s="113"/>
      <c r="G656" s="16"/>
      <c r="H656" s="16"/>
    </row>
    <row r="657" spans="1:8" s="29" customFormat="1" ht="99" x14ac:dyDescent="0.3">
      <c r="A657" s="230">
        <v>106</v>
      </c>
      <c r="B657" s="122" t="s">
        <v>110</v>
      </c>
      <c r="C657" s="108">
        <f>SUM(C658:C661)</f>
        <v>860.1</v>
      </c>
      <c r="D657" s="108">
        <f>SUM(D658:D661)</f>
        <v>860.04</v>
      </c>
      <c r="E657" s="108">
        <f>IFERROR(D657/C657*100,0)</f>
        <v>99.993024066968957</v>
      </c>
      <c r="F657" s="22"/>
      <c r="G657" s="70"/>
      <c r="H657" s="28"/>
    </row>
    <row r="658" spans="1:8" s="8" customFormat="1" ht="20.25" customHeight="1" x14ac:dyDescent="0.3">
      <c r="A658" s="234"/>
      <c r="B658" s="123" t="s">
        <v>8</v>
      </c>
      <c r="C658" s="126">
        <v>0</v>
      </c>
      <c r="D658" s="126">
        <v>0</v>
      </c>
      <c r="E658" s="105">
        <f t="shared" ref="E658:E661" si="133">IFERROR(D658/C658*100,0)</f>
        <v>0</v>
      </c>
      <c r="F658" s="68"/>
      <c r="G658" s="16"/>
      <c r="H658" s="16"/>
    </row>
    <row r="659" spans="1:8" s="41" customFormat="1" ht="21" customHeight="1" x14ac:dyDescent="0.25">
      <c r="A659" s="230"/>
      <c r="B659" s="124" t="s">
        <v>4</v>
      </c>
      <c r="C659" s="126">
        <v>0</v>
      </c>
      <c r="D659" s="126">
        <v>0</v>
      </c>
      <c r="E659" s="105">
        <f t="shared" si="133"/>
        <v>0</v>
      </c>
      <c r="F659" s="22"/>
      <c r="G659" s="40"/>
      <c r="H659" s="40"/>
    </row>
    <row r="660" spans="1:8" s="8" customFormat="1" x14ac:dyDescent="0.3">
      <c r="A660" s="230"/>
      <c r="B660" s="124" t="s">
        <v>5</v>
      </c>
      <c r="C660" s="105">
        <v>860.1</v>
      </c>
      <c r="D660" s="105">
        <v>860.04</v>
      </c>
      <c r="E660" s="105">
        <f t="shared" si="133"/>
        <v>99.993024066968957</v>
      </c>
      <c r="F660" s="22"/>
      <c r="G660" s="16"/>
      <c r="H660" s="16"/>
    </row>
    <row r="661" spans="1:8" s="8" customFormat="1" ht="18.75" customHeight="1" x14ac:dyDescent="0.3">
      <c r="A661" s="230"/>
      <c r="B661" s="113" t="s">
        <v>7</v>
      </c>
      <c r="C661" s="126">
        <v>0</v>
      </c>
      <c r="D661" s="126">
        <v>0</v>
      </c>
      <c r="E661" s="105">
        <f t="shared" si="133"/>
        <v>0</v>
      </c>
      <c r="F661" s="113"/>
      <c r="G661" s="16"/>
      <c r="H661" s="16"/>
    </row>
    <row r="662" spans="1:8" s="29" customFormat="1" ht="132" x14ac:dyDescent="0.3">
      <c r="A662" s="230">
        <v>107</v>
      </c>
      <c r="B662" s="122" t="s">
        <v>111</v>
      </c>
      <c r="C662" s="108">
        <f>SUM(C663:C666)</f>
        <v>2111.66</v>
      </c>
      <c r="D662" s="108">
        <f>SUM(D663:D666)</f>
        <v>1672.15</v>
      </c>
      <c r="E662" s="108">
        <f>IFERROR(D662/C662*100,0)</f>
        <v>79.186516768798015</v>
      </c>
      <c r="F662" s="119" t="s">
        <v>155</v>
      </c>
      <c r="G662" s="70"/>
      <c r="H662" s="28"/>
    </row>
    <row r="663" spans="1:8" s="8" customFormat="1" ht="20.25" customHeight="1" x14ac:dyDescent="0.3">
      <c r="A663" s="234"/>
      <c r="B663" s="123" t="s">
        <v>8</v>
      </c>
      <c r="C663" s="126">
        <v>0</v>
      </c>
      <c r="D663" s="126">
        <v>0</v>
      </c>
      <c r="E663" s="105">
        <f t="shared" ref="E663:E666" si="134">IFERROR(D663/C663*100,0)</f>
        <v>0</v>
      </c>
      <c r="F663" s="127"/>
      <c r="G663" s="16"/>
      <c r="H663" s="16"/>
    </row>
    <row r="664" spans="1:8" s="41" customFormat="1" ht="21" customHeight="1" x14ac:dyDescent="0.25">
      <c r="A664" s="230"/>
      <c r="B664" s="124" t="s">
        <v>4</v>
      </c>
      <c r="C664" s="126">
        <v>0</v>
      </c>
      <c r="D664" s="126">
        <v>0</v>
      </c>
      <c r="E664" s="105">
        <f t="shared" si="134"/>
        <v>0</v>
      </c>
      <c r="F664" s="119"/>
      <c r="G664" s="40"/>
      <c r="H664" s="40"/>
    </row>
    <row r="665" spans="1:8" s="8" customFormat="1" x14ac:dyDescent="0.3">
      <c r="A665" s="230"/>
      <c r="B665" s="124" t="s">
        <v>5</v>
      </c>
      <c r="C665" s="105">
        <v>2111.66</v>
      </c>
      <c r="D665" s="105">
        <v>1672.15</v>
      </c>
      <c r="E665" s="105">
        <f t="shared" si="134"/>
        <v>79.186516768798015</v>
      </c>
      <c r="F665" s="119"/>
      <c r="G665" s="16"/>
      <c r="H665" s="16"/>
    </row>
    <row r="666" spans="1:8" s="8" customFormat="1" ht="18.75" customHeight="1" x14ac:dyDescent="0.3">
      <c r="A666" s="230"/>
      <c r="B666" s="113" t="s">
        <v>7</v>
      </c>
      <c r="C666" s="126">
        <v>0</v>
      </c>
      <c r="D666" s="126">
        <v>0</v>
      </c>
      <c r="E666" s="105">
        <f t="shared" si="134"/>
        <v>0</v>
      </c>
      <c r="F666" s="113"/>
      <c r="G666" s="16"/>
      <c r="H666" s="16"/>
    </row>
    <row r="667" spans="1:8" s="8" customFormat="1" ht="53.25" customHeight="1" x14ac:dyDescent="0.3">
      <c r="A667" s="230"/>
      <c r="B667" s="122" t="s">
        <v>53</v>
      </c>
      <c r="C667" s="108">
        <f>C668+C673+C678</f>
        <v>60299.6</v>
      </c>
      <c r="D667" s="108">
        <f t="shared" ref="D667:E667" si="135">D668+D673+D678</f>
        <v>271.08000000000004</v>
      </c>
      <c r="E667" s="108">
        <f t="shared" si="135"/>
        <v>172.32547925118195</v>
      </c>
      <c r="F667" s="119"/>
      <c r="G667" s="69"/>
      <c r="H667" s="16"/>
    </row>
    <row r="668" spans="1:8" s="29" customFormat="1" ht="63" customHeight="1" x14ac:dyDescent="0.3">
      <c r="A668" s="230">
        <v>108</v>
      </c>
      <c r="B668" s="128" t="s">
        <v>54</v>
      </c>
      <c r="C668" s="108">
        <f>SUM(C669:C672)</f>
        <v>196.7</v>
      </c>
      <c r="D668" s="108">
        <f>SUM(D669:D672)</f>
        <v>196.61</v>
      </c>
      <c r="E668" s="108">
        <f>IFERROR(D668/C668*100,0)</f>
        <v>99.954245043213035</v>
      </c>
      <c r="F668" s="120" t="s">
        <v>156</v>
      </c>
      <c r="G668" s="70"/>
      <c r="H668" s="28"/>
    </row>
    <row r="669" spans="1:8" s="8" customFormat="1" ht="20.25" customHeight="1" x14ac:dyDescent="0.3">
      <c r="A669" s="234"/>
      <c r="B669" s="123" t="s">
        <v>8</v>
      </c>
      <c r="C669" s="126">
        <v>0</v>
      </c>
      <c r="D669" s="126">
        <v>0</v>
      </c>
      <c r="E669" s="105">
        <f t="shared" ref="E669:E672" si="136">IFERROR(D669/C669*100,0)</f>
        <v>0</v>
      </c>
      <c r="F669" s="127"/>
      <c r="G669" s="16"/>
      <c r="H669" s="16"/>
    </row>
    <row r="670" spans="1:8" s="41" customFormat="1" ht="21" customHeight="1" x14ac:dyDescent="0.25">
      <c r="A670" s="230"/>
      <c r="B670" s="124" t="s">
        <v>4</v>
      </c>
      <c r="C670" s="126">
        <v>0</v>
      </c>
      <c r="D670" s="126">
        <v>0</v>
      </c>
      <c r="E670" s="105">
        <f t="shared" si="136"/>
        <v>0</v>
      </c>
      <c r="F670" s="119"/>
      <c r="G670" s="40"/>
      <c r="H670" s="40"/>
    </row>
    <row r="671" spans="1:8" s="8" customFormat="1" x14ac:dyDescent="0.3">
      <c r="A671" s="230"/>
      <c r="B671" s="124" t="s">
        <v>5</v>
      </c>
      <c r="C671" s="105">
        <v>196.7</v>
      </c>
      <c r="D671" s="105">
        <v>196.61</v>
      </c>
      <c r="E671" s="105">
        <f t="shared" si="136"/>
        <v>99.954245043213035</v>
      </c>
      <c r="F671" s="119"/>
      <c r="G671" s="16"/>
      <c r="H671" s="16"/>
    </row>
    <row r="672" spans="1:8" s="8" customFormat="1" ht="18.75" customHeight="1" x14ac:dyDescent="0.3">
      <c r="A672" s="230"/>
      <c r="B672" s="113" t="s">
        <v>7</v>
      </c>
      <c r="C672" s="126">
        <v>0</v>
      </c>
      <c r="D672" s="126">
        <v>0</v>
      </c>
      <c r="E672" s="105">
        <f t="shared" si="136"/>
        <v>0</v>
      </c>
      <c r="F672" s="113"/>
      <c r="G672" s="16"/>
      <c r="H672" s="16"/>
    </row>
    <row r="673" spans="1:8" s="29" customFormat="1" ht="54" customHeight="1" x14ac:dyDescent="0.3">
      <c r="A673" s="230">
        <v>109</v>
      </c>
      <c r="B673" s="121" t="s">
        <v>23</v>
      </c>
      <c r="C673" s="108">
        <f>SUM(C674:C677)</f>
        <v>102.9</v>
      </c>
      <c r="D673" s="108">
        <f>SUM(D674:D677)</f>
        <v>74.47</v>
      </c>
      <c r="E673" s="108">
        <f>IFERROR(D673/C673*100,0)</f>
        <v>72.371234207968897</v>
      </c>
      <c r="F673" s="120" t="s">
        <v>157</v>
      </c>
      <c r="G673" s="70"/>
      <c r="H673" s="30"/>
    </row>
    <row r="674" spans="1:8" s="8" customFormat="1" ht="20.25" customHeight="1" x14ac:dyDescent="0.3">
      <c r="A674" s="234"/>
      <c r="B674" s="123" t="s">
        <v>8</v>
      </c>
      <c r="C674" s="126">
        <v>0</v>
      </c>
      <c r="D674" s="126">
        <v>0</v>
      </c>
      <c r="E674" s="105">
        <f t="shared" ref="E674:E677" si="137">IFERROR(D674/C674*100,0)</f>
        <v>0</v>
      </c>
      <c r="F674" s="127"/>
      <c r="G674" s="16"/>
      <c r="H674" s="16"/>
    </row>
    <row r="675" spans="1:8" s="41" customFormat="1" ht="21" customHeight="1" x14ac:dyDescent="0.25">
      <c r="A675" s="230"/>
      <c r="B675" s="124" t="s">
        <v>4</v>
      </c>
      <c r="C675" s="126">
        <v>0</v>
      </c>
      <c r="D675" s="126">
        <v>0</v>
      </c>
      <c r="E675" s="105">
        <f t="shared" si="137"/>
        <v>0</v>
      </c>
      <c r="F675" s="119"/>
      <c r="G675" s="40"/>
      <c r="H675" s="40"/>
    </row>
    <row r="676" spans="1:8" s="8" customFormat="1" x14ac:dyDescent="0.3">
      <c r="A676" s="230"/>
      <c r="B676" s="124" t="s">
        <v>5</v>
      </c>
      <c r="C676" s="105">
        <v>102.9</v>
      </c>
      <c r="D676" s="105">
        <v>74.47</v>
      </c>
      <c r="E676" s="105">
        <f t="shared" si="137"/>
        <v>72.371234207968897</v>
      </c>
      <c r="F676" s="119"/>
      <c r="G676" s="16"/>
      <c r="H676" s="16"/>
    </row>
    <row r="677" spans="1:8" s="8" customFormat="1" ht="18.75" customHeight="1" x14ac:dyDescent="0.3">
      <c r="A677" s="230"/>
      <c r="B677" s="113" t="s">
        <v>7</v>
      </c>
      <c r="C677" s="126">
        <v>0</v>
      </c>
      <c r="D677" s="126">
        <v>0</v>
      </c>
      <c r="E677" s="105">
        <f t="shared" si="137"/>
        <v>0</v>
      </c>
      <c r="F677" s="113"/>
      <c r="G677" s="16"/>
      <c r="H677" s="16"/>
    </row>
    <row r="678" spans="1:8" s="29" customFormat="1" ht="183" customHeight="1" x14ac:dyDescent="0.3">
      <c r="A678" s="230">
        <v>110</v>
      </c>
      <c r="B678" s="121" t="s">
        <v>158</v>
      </c>
      <c r="C678" s="108">
        <f>SUM(C679:C682)</f>
        <v>60000</v>
      </c>
      <c r="D678" s="108">
        <f>SUM(D679:D682)</f>
        <v>0</v>
      </c>
      <c r="E678" s="108">
        <f>IFERROR(D678/C678*100,0)</f>
        <v>0</v>
      </c>
      <c r="F678" s="120" t="s">
        <v>322</v>
      </c>
      <c r="G678" s="70"/>
      <c r="H678" s="30"/>
    </row>
    <row r="679" spans="1:8" s="8" customFormat="1" ht="20.25" customHeight="1" x14ac:dyDescent="0.3">
      <c r="A679" s="234"/>
      <c r="B679" s="123" t="s">
        <v>8</v>
      </c>
      <c r="C679" s="126">
        <v>0</v>
      </c>
      <c r="D679" s="126">
        <v>0</v>
      </c>
      <c r="E679" s="105">
        <f t="shared" ref="E679:E682" si="138">IFERROR(D679/C679*100,0)</f>
        <v>0</v>
      </c>
      <c r="F679" s="127"/>
      <c r="G679" s="16"/>
      <c r="H679" s="16"/>
    </row>
    <row r="680" spans="1:8" s="41" customFormat="1" ht="21" customHeight="1" x14ac:dyDescent="0.25">
      <c r="A680" s="230"/>
      <c r="B680" s="124" t="s">
        <v>4</v>
      </c>
      <c r="C680" s="126">
        <v>0</v>
      </c>
      <c r="D680" s="126">
        <v>0</v>
      </c>
      <c r="E680" s="105">
        <f t="shared" si="138"/>
        <v>0</v>
      </c>
      <c r="F680" s="119"/>
      <c r="G680" s="40"/>
      <c r="H680" s="40"/>
    </row>
    <row r="681" spans="1:8" s="8" customFormat="1" x14ac:dyDescent="0.3">
      <c r="A681" s="230"/>
      <c r="B681" s="124" t="s">
        <v>5</v>
      </c>
      <c r="C681" s="105">
        <v>0</v>
      </c>
      <c r="D681" s="105">
        <v>0</v>
      </c>
      <c r="E681" s="105">
        <f t="shared" si="138"/>
        <v>0</v>
      </c>
      <c r="F681" s="119"/>
      <c r="G681" s="16"/>
      <c r="H681" s="16"/>
    </row>
    <row r="682" spans="1:8" s="8" customFormat="1" ht="18.75" customHeight="1" x14ac:dyDescent="0.3">
      <c r="A682" s="230"/>
      <c r="B682" s="113" t="s">
        <v>7</v>
      </c>
      <c r="C682" s="111">
        <v>60000</v>
      </c>
      <c r="D682" s="111">
        <v>0</v>
      </c>
      <c r="E682" s="105">
        <f t="shared" si="138"/>
        <v>0</v>
      </c>
      <c r="F682" s="113"/>
      <c r="G682" s="16"/>
      <c r="H682" s="16"/>
    </row>
    <row r="683" spans="1:8" s="8" customFormat="1" ht="72" customHeight="1" x14ac:dyDescent="0.3">
      <c r="A683" s="230"/>
      <c r="B683" s="122" t="s">
        <v>55</v>
      </c>
      <c r="C683" s="108">
        <f>C684+C689</f>
        <v>38988.25</v>
      </c>
      <c r="D683" s="108">
        <f>D684+D689</f>
        <v>37540.800000000003</v>
      </c>
      <c r="E683" s="108">
        <f>IFERROR(D683/C683*100,0)</f>
        <v>96.287471225305069</v>
      </c>
      <c r="F683" s="119"/>
      <c r="G683" s="69"/>
      <c r="H683" s="16"/>
    </row>
    <row r="684" spans="1:8" s="29" customFormat="1" ht="77.25" customHeight="1" x14ac:dyDescent="0.3">
      <c r="A684" s="230">
        <v>111</v>
      </c>
      <c r="B684" s="122" t="s">
        <v>56</v>
      </c>
      <c r="C684" s="108">
        <f>SUM(C685:C688)</f>
        <v>7580.72</v>
      </c>
      <c r="D684" s="108">
        <f>SUM(D685:D688)</f>
        <v>7318.85</v>
      </c>
      <c r="E684" s="108">
        <f>IFERROR(D684/C684*100,0)</f>
        <v>96.545578784073285</v>
      </c>
      <c r="F684" s="119" t="s">
        <v>159</v>
      </c>
      <c r="G684" s="70"/>
      <c r="H684" s="28"/>
    </row>
    <row r="685" spans="1:8" s="8" customFormat="1" ht="20.25" customHeight="1" x14ac:dyDescent="0.3">
      <c r="A685" s="234"/>
      <c r="B685" s="123" t="s">
        <v>8</v>
      </c>
      <c r="C685" s="126">
        <v>0</v>
      </c>
      <c r="D685" s="126">
        <v>0</v>
      </c>
      <c r="E685" s="105">
        <f t="shared" ref="E685:E688" si="139">IFERROR(D685/C685*100,0)</f>
        <v>0</v>
      </c>
      <c r="F685" s="127"/>
      <c r="G685" s="16"/>
      <c r="H685" s="16"/>
    </row>
    <row r="686" spans="1:8" s="41" customFormat="1" ht="21" customHeight="1" x14ac:dyDescent="0.25">
      <c r="A686" s="230"/>
      <c r="B686" s="124" t="s">
        <v>4</v>
      </c>
      <c r="C686" s="126">
        <v>0</v>
      </c>
      <c r="D686" s="126">
        <v>0</v>
      </c>
      <c r="E686" s="105">
        <f t="shared" si="139"/>
        <v>0</v>
      </c>
      <c r="F686" s="119"/>
      <c r="G686" s="40"/>
      <c r="H686" s="40"/>
    </row>
    <row r="687" spans="1:8" s="8" customFormat="1" x14ac:dyDescent="0.3">
      <c r="A687" s="230"/>
      <c r="B687" s="124" t="s">
        <v>5</v>
      </c>
      <c r="C687" s="105">
        <v>7580.72</v>
      </c>
      <c r="D687" s="105">
        <v>7318.85</v>
      </c>
      <c r="E687" s="105">
        <f t="shared" si="139"/>
        <v>96.545578784073285</v>
      </c>
      <c r="F687" s="119"/>
      <c r="G687" s="16"/>
      <c r="H687" s="16"/>
    </row>
    <row r="688" spans="1:8" s="8" customFormat="1" ht="18.75" customHeight="1" x14ac:dyDescent="0.3">
      <c r="A688" s="230"/>
      <c r="B688" s="113" t="s">
        <v>7</v>
      </c>
      <c r="C688" s="126">
        <v>0</v>
      </c>
      <c r="D688" s="126">
        <v>0</v>
      </c>
      <c r="E688" s="105">
        <f t="shared" si="139"/>
        <v>0</v>
      </c>
      <c r="F688" s="113"/>
      <c r="G688" s="16"/>
      <c r="H688" s="16"/>
    </row>
    <row r="689" spans="1:10" ht="75.75" customHeight="1" x14ac:dyDescent="0.3">
      <c r="A689" s="100">
        <v>112</v>
      </c>
      <c r="B689" s="122" t="s">
        <v>57</v>
      </c>
      <c r="C689" s="108">
        <f>SUM(C690:C693)</f>
        <v>31407.53</v>
      </c>
      <c r="D689" s="108">
        <f>SUM(D690:D693)</f>
        <v>30221.95</v>
      </c>
      <c r="E689" s="108">
        <f>IFERROR(D689/C689*100,0)</f>
        <v>96.225172753158247</v>
      </c>
      <c r="F689" s="119" t="s">
        <v>160</v>
      </c>
      <c r="G689" s="69"/>
      <c r="H689" s="13"/>
    </row>
    <row r="690" spans="1:10" s="8" customFormat="1" ht="20.25" customHeight="1" x14ac:dyDescent="0.3">
      <c r="A690" s="234"/>
      <c r="B690" s="123" t="s">
        <v>8</v>
      </c>
      <c r="C690" s="126">
        <v>0</v>
      </c>
      <c r="D690" s="126">
        <v>0</v>
      </c>
      <c r="E690" s="105">
        <f t="shared" ref="E690:E698" si="140">IFERROR(D690/C690*100,0)</f>
        <v>0</v>
      </c>
      <c r="F690" s="127"/>
      <c r="G690" s="16"/>
      <c r="H690" s="16"/>
    </row>
    <row r="691" spans="1:10" s="41" customFormat="1" ht="21" customHeight="1" x14ac:dyDescent="0.25">
      <c r="A691" s="230"/>
      <c r="B691" s="124" t="s">
        <v>4</v>
      </c>
      <c r="C691" s="126">
        <v>0</v>
      </c>
      <c r="D691" s="126">
        <v>0</v>
      </c>
      <c r="E691" s="105">
        <f t="shared" si="140"/>
        <v>0</v>
      </c>
      <c r="F691" s="119"/>
      <c r="G691" s="40"/>
      <c r="H691" s="40"/>
    </row>
    <row r="692" spans="1:10" s="8" customFormat="1" x14ac:dyDescent="0.3">
      <c r="A692" s="230"/>
      <c r="B692" s="124" t="s">
        <v>5</v>
      </c>
      <c r="C692" s="105">
        <v>31407.53</v>
      </c>
      <c r="D692" s="105">
        <v>30221.95</v>
      </c>
      <c r="E692" s="105">
        <f t="shared" si="140"/>
        <v>96.225172753158247</v>
      </c>
      <c r="F692" s="119"/>
      <c r="G692" s="16"/>
      <c r="H692" s="16"/>
    </row>
    <row r="693" spans="1:10" s="8" customFormat="1" ht="18.75" customHeight="1" x14ac:dyDescent="0.3">
      <c r="A693" s="230"/>
      <c r="B693" s="113" t="s">
        <v>7</v>
      </c>
      <c r="C693" s="126">
        <v>0</v>
      </c>
      <c r="D693" s="126">
        <v>0</v>
      </c>
      <c r="E693" s="111">
        <f t="shared" si="140"/>
        <v>0</v>
      </c>
      <c r="F693" s="113"/>
      <c r="G693" s="16"/>
      <c r="H693" s="16"/>
    </row>
    <row r="694" spans="1:10" s="8" customFormat="1" ht="21.75" customHeight="1" x14ac:dyDescent="0.3">
      <c r="A694" s="230"/>
      <c r="B694" s="129" t="s">
        <v>6</v>
      </c>
      <c r="C694" s="116">
        <f>SUM(C695:C698)</f>
        <v>108882.81</v>
      </c>
      <c r="D694" s="116">
        <f>SUM(D695:D698)</f>
        <v>46445.090000000004</v>
      </c>
      <c r="E694" s="116">
        <f>IFERROR(D694/C694*100,0)</f>
        <v>42.656035420099833</v>
      </c>
      <c r="F694" s="130"/>
      <c r="G694" s="69"/>
      <c r="H694" s="16"/>
    </row>
    <row r="695" spans="1:10" s="78" customFormat="1" ht="21.75" customHeight="1" x14ac:dyDescent="0.3">
      <c r="A695" s="234"/>
      <c r="B695" s="123" t="s">
        <v>8</v>
      </c>
      <c r="C695" s="126">
        <f>C648+C653+C658+C663+C669+C674+C679+C685+C690</f>
        <v>0</v>
      </c>
      <c r="D695" s="126">
        <f>D648+D653+D658+D663+D669+D674+D679+D685+D690</f>
        <v>0</v>
      </c>
      <c r="E695" s="111">
        <f t="shared" si="140"/>
        <v>0</v>
      </c>
      <c r="F695" s="119"/>
      <c r="G695" s="69"/>
      <c r="H695" s="16"/>
      <c r="I695" s="8"/>
      <c r="J695" s="8"/>
    </row>
    <row r="696" spans="1:10" s="8" customFormat="1" ht="19.5" customHeight="1" x14ac:dyDescent="0.3">
      <c r="A696" s="230"/>
      <c r="B696" s="124" t="s">
        <v>4</v>
      </c>
      <c r="C696" s="126">
        <f t="shared" ref="C696:D698" si="141">C649+C654+C659+C664+C670+C675+C680+C686+C691</f>
        <v>0</v>
      </c>
      <c r="D696" s="126">
        <f t="shared" si="141"/>
        <v>0</v>
      </c>
      <c r="E696" s="111">
        <f t="shared" si="140"/>
        <v>0</v>
      </c>
      <c r="F696" s="119"/>
      <c r="G696" s="69"/>
      <c r="H696" s="16"/>
    </row>
    <row r="697" spans="1:10" s="78" customFormat="1" ht="21.75" customHeight="1" x14ac:dyDescent="0.3">
      <c r="A697" s="234"/>
      <c r="B697" s="124" t="s">
        <v>5</v>
      </c>
      <c r="C697" s="126">
        <f t="shared" si="141"/>
        <v>48882.81</v>
      </c>
      <c r="D697" s="126">
        <f t="shared" si="141"/>
        <v>46445.090000000004</v>
      </c>
      <c r="E697" s="111">
        <f t="shared" si="140"/>
        <v>95.013134474061545</v>
      </c>
      <c r="F697" s="119"/>
      <c r="G697" s="180">
        <f>(D695+D696+D698)/(C698+C696+C695)*100</f>
        <v>0</v>
      </c>
      <c r="H697" s="16"/>
      <c r="I697" s="8"/>
      <c r="J697" s="8"/>
    </row>
    <row r="698" spans="1:10" s="8" customFormat="1" ht="19.5" customHeight="1" x14ac:dyDescent="0.3">
      <c r="A698" s="230"/>
      <c r="B698" s="113" t="s">
        <v>7</v>
      </c>
      <c r="C698" s="126">
        <f t="shared" si="141"/>
        <v>60000</v>
      </c>
      <c r="D698" s="126">
        <f t="shared" si="141"/>
        <v>0</v>
      </c>
      <c r="E698" s="111">
        <f t="shared" si="140"/>
        <v>0</v>
      </c>
      <c r="F698" s="119"/>
      <c r="G698" s="180">
        <f>(C695+C696+C698)/C694*100</f>
        <v>55.105117143835656</v>
      </c>
      <c r="H698" s="16"/>
    </row>
    <row r="699" spans="1:10" ht="21" customHeight="1" x14ac:dyDescent="0.3">
      <c r="B699" s="244" t="s">
        <v>318</v>
      </c>
      <c r="C699" s="244"/>
      <c r="D699" s="244"/>
      <c r="E699" s="244"/>
      <c r="F699" s="244"/>
      <c r="G699" s="13"/>
      <c r="H699" s="13"/>
      <c r="I699" s="8"/>
    </row>
    <row r="700" spans="1:10" s="6" customFormat="1" ht="49.5" x14ac:dyDescent="0.25">
      <c r="A700" s="230"/>
      <c r="B700" s="175" t="s">
        <v>59</v>
      </c>
      <c r="C700" s="108">
        <f>C701</f>
        <v>460.9</v>
      </c>
      <c r="D700" s="108">
        <f>D701</f>
        <v>0</v>
      </c>
      <c r="E700" s="109">
        <f>IFERROR(D700/C700*100,0)</f>
        <v>0</v>
      </c>
      <c r="F700" s="21"/>
      <c r="G700" s="15"/>
      <c r="H700" s="15"/>
    </row>
    <row r="701" spans="1:10" s="29" customFormat="1" ht="95.25" customHeight="1" x14ac:dyDescent="0.3">
      <c r="A701" s="230">
        <v>113</v>
      </c>
      <c r="B701" s="107" t="s">
        <v>60</v>
      </c>
      <c r="C701" s="108">
        <f>SUM(C702:C705)</f>
        <v>460.9</v>
      </c>
      <c r="D701" s="108">
        <f>SUM(D702:D705)</f>
        <v>0</v>
      </c>
      <c r="E701" s="108">
        <f>IFERROR(D701/C701*100,0)</f>
        <v>0</v>
      </c>
      <c r="F701" s="110" t="s">
        <v>221</v>
      </c>
      <c r="G701" s="168">
        <f>0/2*100</f>
        <v>0</v>
      </c>
      <c r="H701" s="28"/>
    </row>
    <row r="702" spans="1:10" s="8" customFormat="1" ht="20.25" customHeight="1" x14ac:dyDescent="0.3">
      <c r="A702" s="234"/>
      <c r="B702" s="123" t="s">
        <v>8</v>
      </c>
      <c r="C702" s="126">
        <v>0</v>
      </c>
      <c r="D702" s="126">
        <v>0</v>
      </c>
      <c r="E702" s="111">
        <f t="shared" ref="E702:E705" si="142">IFERROR(D702/C702*100,0)</f>
        <v>0</v>
      </c>
      <c r="F702" s="68"/>
      <c r="G702" s="16"/>
      <c r="H702" s="16"/>
    </row>
    <row r="703" spans="1:10" s="41" customFormat="1" ht="21" customHeight="1" x14ac:dyDescent="0.25">
      <c r="A703" s="230"/>
      <c r="B703" s="124" t="s">
        <v>4</v>
      </c>
      <c r="C703" s="126">
        <v>0</v>
      </c>
      <c r="D703" s="126">
        <v>0</v>
      </c>
      <c r="E703" s="111">
        <f t="shared" si="142"/>
        <v>0</v>
      </c>
      <c r="F703" s="22"/>
      <c r="G703" s="40"/>
      <c r="H703" s="40"/>
    </row>
    <row r="704" spans="1:10" s="8" customFormat="1" x14ac:dyDescent="0.3">
      <c r="A704" s="230"/>
      <c r="B704" s="124" t="s">
        <v>5</v>
      </c>
      <c r="C704" s="126">
        <v>460.9</v>
      </c>
      <c r="D704" s="126">
        <v>0</v>
      </c>
      <c r="E704" s="111">
        <f t="shared" si="142"/>
        <v>0</v>
      </c>
      <c r="F704" s="22"/>
      <c r="G704" s="16"/>
      <c r="H704" s="16"/>
    </row>
    <row r="705" spans="1:8" s="8" customFormat="1" ht="18.75" customHeight="1" x14ac:dyDescent="0.3">
      <c r="A705" s="230"/>
      <c r="B705" s="113" t="s">
        <v>7</v>
      </c>
      <c r="C705" s="126">
        <v>0</v>
      </c>
      <c r="D705" s="126">
        <v>0</v>
      </c>
      <c r="E705" s="111">
        <f t="shared" si="142"/>
        <v>0</v>
      </c>
      <c r="F705" s="11"/>
      <c r="G705" s="16"/>
      <c r="H705" s="16"/>
    </row>
    <row r="706" spans="1:8" s="6" customFormat="1" ht="132" x14ac:dyDescent="0.25">
      <c r="A706" s="230"/>
      <c r="B706" s="107" t="s">
        <v>61</v>
      </c>
      <c r="C706" s="108">
        <f>C707</f>
        <v>207377.9</v>
      </c>
      <c r="D706" s="108">
        <f>D707</f>
        <v>170578.10700000002</v>
      </c>
      <c r="E706" s="109">
        <f>IFERROR(D706/C706*100,0)</f>
        <v>82.254718077480788</v>
      </c>
      <c r="F706" s="53"/>
      <c r="G706" s="15"/>
      <c r="H706" s="15"/>
    </row>
    <row r="707" spans="1:8" s="29" customFormat="1" ht="214.5" x14ac:dyDescent="0.3">
      <c r="A707" s="230">
        <v>114</v>
      </c>
      <c r="B707" s="107" t="s">
        <v>62</v>
      </c>
      <c r="C707" s="108">
        <f>SUM(C708:C711)</f>
        <v>207377.9</v>
      </c>
      <c r="D707" s="108">
        <f>SUM(D708:D711)</f>
        <v>170578.10700000002</v>
      </c>
      <c r="E707" s="108">
        <f>IFERROR(D707/C707*100,0)</f>
        <v>82.254718077480788</v>
      </c>
      <c r="F707" s="110" t="s">
        <v>222</v>
      </c>
      <c r="G707" s="42"/>
      <c r="H707" s="28"/>
    </row>
    <row r="708" spans="1:8" s="8" customFormat="1" ht="20.25" customHeight="1" x14ac:dyDescent="0.3">
      <c r="A708" s="234"/>
      <c r="B708" s="123" t="s">
        <v>8</v>
      </c>
      <c r="C708" s="126">
        <v>0</v>
      </c>
      <c r="D708" s="126">
        <v>0</v>
      </c>
      <c r="E708" s="105">
        <f t="shared" ref="E708:E711" si="143">IFERROR(D708/C708*100,0)</f>
        <v>0</v>
      </c>
      <c r="F708" s="68"/>
      <c r="G708" s="16"/>
      <c r="H708" s="16"/>
    </row>
    <row r="709" spans="1:8" s="41" customFormat="1" ht="21" customHeight="1" x14ac:dyDescent="0.25">
      <c r="A709" s="230"/>
      <c r="B709" s="124" t="s">
        <v>4</v>
      </c>
      <c r="C709" s="126">
        <v>121471.7</v>
      </c>
      <c r="D709" s="126">
        <v>98425.760999999999</v>
      </c>
      <c r="E709" s="105">
        <f t="shared" si="143"/>
        <v>81.027729915692291</v>
      </c>
      <c r="F709" s="22"/>
      <c r="G709" s="42"/>
      <c r="H709" s="40"/>
    </row>
    <row r="710" spans="1:8" s="8" customFormat="1" x14ac:dyDescent="0.3">
      <c r="A710" s="230"/>
      <c r="B710" s="124" t="s">
        <v>5</v>
      </c>
      <c r="C710" s="126">
        <v>85906.2</v>
      </c>
      <c r="D710" s="126">
        <v>72152.346000000005</v>
      </c>
      <c r="E710" s="105">
        <f t="shared" si="143"/>
        <v>83.989684097306139</v>
      </c>
      <c r="F710" s="22"/>
      <c r="G710" s="16"/>
      <c r="H710" s="16"/>
    </row>
    <row r="711" spans="1:8" s="8" customFormat="1" ht="18.75" customHeight="1" x14ac:dyDescent="0.3">
      <c r="A711" s="230"/>
      <c r="B711" s="113" t="s">
        <v>7</v>
      </c>
      <c r="C711" s="126">
        <v>0</v>
      </c>
      <c r="D711" s="126">
        <v>0</v>
      </c>
      <c r="E711" s="105">
        <f t="shared" si="143"/>
        <v>0</v>
      </c>
      <c r="F711" s="11"/>
      <c r="G711" s="16"/>
      <c r="H711" s="16"/>
    </row>
    <row r="712" spans="1:8" s="6" customFormat="1" ht="53.25" customHeight="1" x14ac:dyDescent="0.25">
      <c r="A712" s="230"/>
      <c r="B712" s="107" t="s">
        <v>63</v>
      </c>
      <c r="C712" s="108">
        <f>C713</f>
        <v>537946.13</v>
      </c>
      <c r="D712" s="108">
        <f>D713</f>
        <v>185295.69999999998</v>
      </c>
      <c r="E712" s="108">
        <f>IFERROR(D712/C712*100,0)</f>
        <v>34.445028910236793</v>
      </c>
      <c r="F712" s="21"/>
      <c r="G712" s="15"/>
      <c r="H712" s="15"/>
    </row>
    <row r="713" spans="1:8" s="29" customFormat="1" ht="396" x14ac:dyDescent="0.3">
      <c r="A713" s="230">
        <v>115</v>
      </c>
      <c r="B713" s="107" t="s">
        <v>64</v>
      </c>
      <c r="C713" s="108">
        <f>SUM(C714:C717)</f>
        <v>537946.13</v>
      </c>
      <c r="D713" s="108">
        <f>SUM(D714:D717)</f>
        <v>185295.69999999998</v>
      </c>
      <c r="E713" s="108">
        <f>IFERROR(D713/C713*100,0)</f>
        <v>34.445028910236793</v>
      </c>
      <c r="F713" s="110" t="s">
        <v>323</v>
      </c>
      <c r="G713" s="28"/>
      <c r="H713" s="28"/>
    </row>
    <row r="714" spans="1:8" s="8" customFormat="1" ht="20.25" customHeight="1" x14ac:dyDescent="0.3">
      <c r="A714" s="234"/>
      <c r="B714" s="123" t="s">
        <v>8</v>
      </c>
      <c r="C714" s="126">
        <v>0</v>
      </c>
      <c r="D714" s="126">
        <v>0</v>
      </c>
      <c r="E714" s="111">
        <f t="shared" ref="E714:E717" si="144">IFERROR(D714/C714*100,0)</f>
        <v>0</v>
      </c>
      <c r="F714" s="68"/>
      <c r="G714" s="16"/>
      <c r="H714" s="16"/>
    </row>
    <row r="715" spans="1:8" s="41" customFormat="1" ht="21" customHeight="1" x14ac:dyDescent="0.25">
      <c r="A715" s="230"/>
      <c r="B715" s="124" t="s">
        <v>4</v>
      </c>
      <c r="C715" s="126">
        <v>0</v>
      </c>
      <c r="D715" s="126">
        <v>0</v>
      </c>
      <c r="E715" s="111">
        <f t="shared" si="144"/>
        <v>0</v>
      </c>
      <c r="F715" s="22"/>
      <c r="G715" s="40"/>
      <c r="H715" s="40"/>
    </row>
    <row r="716" spans="1:8" s="8" customFormat="1" x14ac:dyDescent="0.3">
      <c r="A716" s="230"/>
      <c r="B716" s="124" t="s">
        <v>5</v>
      </c>
      <c r="C716" s="126">
        <v>63</v>
      </c>
      <c r="D716" s="126">
        <v>62.9</v>
      </c>
      <c r="E716" s="111">
        <f t="shared" si="144"/>
        <v>99.841269841269849</v>
      </c>
      <c r="F716" s="22"/>
      <c r="G716" s="16"/>
      <c r="H716" s="16"/>
    </row>
    <row r="717" spans="1:8" s="8" customFormat="1" ht="18.75" customHeight="1" x14ac:dyDescent="0.3">
      <c r="A717" s="230"/>
      <c r="B717" s="113" t="s">
        <v>7</v>
      </c>
      <c r="C717" s="126">
        <v>537883.13</v>
      </c>
      <c r="D717" s="126">
        <v>185232.8</v>
      </c>
      <c r="E717" s="111">
        <f t="shared" si="144"/>
        <v>34.437369322216888</v>
      </c>
      <c r="F717" s="11"/>
      <c r="G717" s="16"/>
      <c r="H717" s="16"/>
    </row>
    <row r="718" spans="1:8" s="6" customFormat="1" x14ac:dyDescent="0.25">
      <c r="A718" s="230"/>
      <c r="B718" s="115" t="s">
        <v>6</v>
      </c>
      <c r="C718" s="116">
        <f>SUM(C719:C722)</f>
        <v>745784.92999999993</v>
      </c>
      <c r="D718" s="116">
        <f>SUM(D719:D722)</f>
        <v>355873.80699999997</v>
      </c>
      <c r="E718" s="116">
        <f>IFERROR(D718/C718*100,0)</f>
        <v>47.71802066314212</v>
      </c>
      <c r="F718" s="54"/>
      <c r="G718" s="15"/>
      <c r="H718" s="15"/>
    </row>
    <row r="719" spans="1:8" s="8" customFormat="1" ht="20.25" customHeight="1" x14ac:dyDescent="0.3">
      <c r="A719" s="234"/>
      <c r="B719" s="123" t="s">
        <v>8</v>
      </c>
      <c r="C719" s="126">
        <f>C702+C708+C714</f>
        <v>0</v>
      </c>
      <c r="D719" s="126">
        <f>D702+D708+D714</f>
        <v>0</v>
      </c>
      <c r="E719" s="111">
        <f t="shared" ref="E719:E722" si="145">IFERROR(D719/C719*100,0)</f>
        <v>0</v>
      </c>
      <c r="F719" s="68"/>
      <c r="G719" s="16"/>
      <c r="H719" s="16"/>
    </row>
    <row r="720" spans="1:8" s="6" customFormat="1" x14ac:dyDescent="0.25">
      <c r="A720" s="230"/>
      <c r="B720" s="110" t="s">
        <v>4</v>
      </c>
      <c r="C720" s="126">
        <f t="shared" ref="C720:D722" si="146">C703+C709+C715</f>
        <v>121471.7</v>
      </c>
      <c r="D720" s="126">
        <f t="shared" si="146"/>
        <v>98425.760999999999</v>
      </c>
      <c r="E720" s="111">
        <f t="shared" si="145"/>
        <v>81.027729915692291</v>
      </c>
      <c r="F720" s="55"/>
      <c r="G720" s="176">
        <f>(D720+D722)/(C720+C722)*100</f>
        <v>43.020623811916266</v>
      </c>
      <c r="H720" s="39"/>
    </row>
    <row r="721" spans="1:11" s="6" customFormat="1" x14ac:dyDescent="0.25">
      <c r="A721" s="230"/>
      <c r="B721" s="110" t="s">
        <v>5</v>
      </c>
      <c r="C721" s="126">
        <f t="shared" si="146"/>
        <v>86430.099999999991</v>
      </c>
      <c r="D721" s="126">
        <f t="shared" si="146"/>
        <v>72215.245999999999</v>
      </c>
      <c r="E721" s="111">
        <f t="shared" si="145"/>
        <v>83.553352362197899</v>
      </c>
      <c r="F721" s="55"/>
      <c r="G721" s="39">
        <f>(C720+C722)/C718*100</f>
        <v>88.410854587796521</v>
      </c>
      <c r="H721" s="39"/>
    </row>
    <row r="722" spans="1:11" s="6" customFormat="1" x14ac:dyDescent="0.25">
      <c r="A722" s="230"/>
      <c r="B722" s="110" t="s">
        <v>7</v>
      </c>
      <c r="C722" s="126">
        <f t="shared" si="146"/>
        <v>537883.13</v>
      </c>
      <c r="D722" s="126">
        <f t="shared" si="146"/>
        <v>185232.8</v>
      </c>
      <c r="E722" s="111">
        <f t="shared" si="145"/>
        <v>34.437369322216888</v>
      </c>
      <c r="F722" s="55"/>
      <c r="G722" s="15"/>
      <c r="H722" s="15"/>
    </row>
    <row r="723" spans="1:11" s="8" customFormat="1" x14ac:dyDescent="0.3">
      <c r="A723" s="230"/>
      <c r="B723" s="251" t="s">
        <v>83</v>
      </c>
      <c r="C723" s="252"/>
      <c r="D723" s="252"/>
      <c r="E723" s="252"/>
      <c r="F723" s="253"/>
      <c r="G723" s="16"/>
      <c r="H723" s="16"/>
    </row>
    <row r="724" spans="1:11" ht="20.25" customHeight="1" x14ac:dyDescent="0.3">
      <c r="B724" s="250" t="s">
        <v>146</v>
      </c>
      <c r="C724" s="250"/>
      <c r="D724" s="250"/>
      <c r="E724" s="250"/>
      <c r="F724" s="250"/>
      <c r="G724" s="13"/>
      <c r="H724" s="13"/>
      <c r="K724" s="8"/>
    </row>
    <row r="725" spans="1:11" s="33" customFormat="1" ht="116.25" customHeight="1" x14ac:dyDescent="0.3">
      <c r="A725" s="100">
        <v>116</v>
      </c>
      <c r="B725" s="107" t="s">
        <v>32</v>
      </c>
      <c r="C725" s="108">
        <f>SUM(C726:C729)</f>
        <v>44780.800000000003</v>
      </c>
      <c r="D725" s="108">
        <f>SUM(D726:D729)</f>
        <v>43711.199999999997</v>
      </c>
      <c r="E725" s="105">
        <f>IFERROR(D725/C725*100,0)</f>
        <v>97.611476347005848</v>
      </c>
      <c r="F725" s="141" t="s">
        <v>297</v>
      </c>
      <c r="G725" s="32"/>
      <c r="H725" s="32"/>
    </row>
    <row r="726" spans="1:11" s="8" customFormat="1" ht="20.25" customHeight="1" x14ac:dyDescent="0.3">
      <c r="A726" s="234"/>
      <c r="B726" s="123" t="s">
        <v>8</v>
      </c>
      <c r="C726" s="126">
        <v>0</v>
      </c>
      <c r="D726" s="126">
        <v>0</v>
      </c>
      <c r="E726" s="105">
        <f t="shared" ref="E726:E729" si="147">IFERROR(D726/C726*100,0)</f>
        <v>0</v>
      </c>
      <c r="F726" s="127"/>
      <c r="G726" s="16"/>
      <c r="H726" s="16"/>
    </row>
    <row r="727" spans="1:11" s="41" customFormat="1" ht="21" customHeight="1" x14ac:dyDescent="0.25">
      <c r="A727" s="230"/>
      <c r="B727" s="124" t="s">
        <v>4</v>
      </c>
      <c r="C727" s="126">
        <v>0</v>
      </c>
      <c r="D727" s="126">
        <v>0</v>
      </c>
      <c r="E727" s="105">
        <f t="shared" si="147"/>
        <v>0</v>
      </c>
      <c r="F727" s="119"/>
      <c r="G727" s="40"/>
      <c r="H727" s="40"/>
    </row>
    <row r="728" spans="1:11" s="8" customFormat="1" x14ac:dyDescent="0.3">
      <c r="A728" s="230"/>
      <c r="B728" s="124" t="s">
        <v>5</v>
      </c>
      <c r="C728" s="105">
        <v>44780.800000000003</v>
      </c>
      <c r="D728" s="105">
        <v>43711.199999999997</v>
      </c>
      <c r="E728" s="105">
        <f t="shared" si="147"/>
        <v>97.611476347005848</v>
      </c>
      <c r="F728" s="119"/>
      <c r="G728" s="16"/>
      <c r="H728" s="16"/>
    </row>
    <row r="729" spans="1:11" s="8" customFormat="1" ht="18.75" customHeight="1" x14ac:dyDescent="0.3">
      <c r="A729" s="230"/>
      <c r="B729" s="113" t="s">
        <v>7</v>
      </c>
      <c r="C729" s="126">
        <v>0</v>
      </c>
      <c r="D729" s="126">
        <v>0</v>
      </c>
      <c r="E729" s="105">
        <f t="shared" si="147"/>
        <v>0</v>
      </c>
      <c r="F729" s="113"/>
      <c r="G729" s="16"/>
      <c r="H729" s="16"/>
    </row>
    <row r="730" spans="1:11" s="35" customFormat="1" ht="99" x14ac:dyDescent="0.25">
      <c r="A730" s="100">
        <v>117</v>
      </c>
      <c r="B730" s="107" t="s">
        <v>33</v>
      </c>
      <c r="C730" s="108">
        <f>SUM(C731:C734)</f>
        <v>44</v>
      </c>
      <c r="D730" s="108">
        <f>SUM(D731:D734)</f>
        <v>42</v>
      </c>
      <c r="E730" s="105">
        <f>IFERROR(D730/C730*100,0)</f>
        <v>95.454545454545453</v>
      </c>
      <c r="F730" s="110" t="s">
        <v>298</v>
      </c>
      <c r="G730" s="34"/>
      <c r="H730" s="34"/>
    </row>
    <row r="731" spans="1:11" s="8" customFormat="1" ht="20.25" customHeight="1" x14ac:dyDescent="0.3">
      <c r="A731" s="234"/>
      <c r="B731" s="123" t="s">
        <v>8</v>
      </c>
      <c r="C731" s="126">
        <v>0</v>
      </c>
      <c r="D731" s="126">
        <v>0</v>
      </c>
      <c r="E731" s="105">
        <f t="shared" ref="E731:E734" si="148">IFERROR(D731/C731*100,0)</f>
        <v>0</v>
      </c>
      <c r="F731" s="127"/>
      <c r="G731" s="16"/>
      <c r="H731" s="16"/>
    </row>
    <row r="732" spans="1:11" s="41" customFormat="1" ht="21" customHeight="1" x14ac:dyDescent="0.25">
      <c r="A732" s="230"/>
      <c r="B732" s="124" t="s">
        <v>4</v>
      </c>
      <c r="C732" s="126">
        <v>0</v>
      </c>
      <c r="D732" s="126">
        <v>0</v>
      </c>
      <c r="E732" s="105">
        <f t="shared" si="148"/>
        <v>0</v>
      </c>
      <c r="F732" s="119"/>
      <c r="G732" s="40"/>
      <c r="H732" s="40"/>
    </row>
    <row r="733" spans="1:11" s="8" customFormat="1" x14ac:dyDescent="0.3">
      <c r="A733" s="230"/>
      <c r="B733" s="124" t="s">
        <v>5</v>
      </c>
      <c r="C733" s="105">
        <v>44</v>
      </c>
      <c r="D733" s="105">
        <v>42</v>
      </c>
      <c r="E733" s="111">
        <f t="shared" si="148"/>
        <v>95.454545454545453</v>
      </c>
      <c r="F733" s="119"/>
      <c r="G733" s="16"/>
      <c r="H733" s="16"/>
    </row>
    <row r="734" spans="1:11" s="8" customFormat="1" ht="18.75" customHeight="1" x14ac:dyDescent="0.3">
      <c r="A734" s="230"/>
      <c r="B734" s="113" t="s">
        <v>7</v>
      </c>
      <c r="C734" s="126">
        <v>0</v>
      </c>
      <c r="D734" s="126">
        <v>0</v>
      </c>
      <c r="E734" s="111">
        <f t="shared" si="148"/>
        <v>0</v>
      </c>
      <c r="F734" s="113"/>
      <c r="G734" s="16"/>
      <c r="H734" s="16"/>
    </row>
    <row r="735" spans="1:11" s="6" customFormat="1" x14ac:dyDescent="0.25">
      <c r="A735" s="230"/>
      <c r="B735" s="115" t="s">
        <v>6</v>
      </c>
      <c r="C735" s="116">
        <f>SUM(C736:C739)</f>
        <v>44824.800000000003</v>
      </c>
      <c r="D735" s="116">
        <f>SUM(D736:D739)</f>
        <v>43753.2</v>
      </c>
      <c r="E735" s="116">
        <f>IFERROR(D735/C735*100,0)</f>
        <v>97.609359104781262</v>
      </c>
      <c r="F735" s="142"/>
      <c r="G735" s="15"/>
      <c r="H735" s="15"/>
    </row>
    <row r="736" spans="1:11" s="8" customFormat="1" ht="20.25" customHeight="1" x14ac:dyDescent="0.3">
      <c r="A736" s="234"/>
      <c r="B736" s="123" t="s">
        <v>8</v>
      </c>
      <c r="C736" s="126">
        <f>C726+C731</f>
        <v>0</v>
      </c>
      <c r="D736" s="126">
        <f>D726+D731</f>
        <v>0</v>
      </c>
      <c r="E736" s="111">
        <f t="shared" ref="E736:E739" si="149">IFERROR(D736/C736*100,0)</f>
        <v>0</v>
      </c>
      <c r="F736" s="127"/>
      <c r="G736" s="16"/>
      <c r="H736" s="16"/>
    </row>
    <row r="737" spans="1:10" s="41" customFormat="1" ht="21" customHeight="1" x14ac:dyDescent="0.25">
      <c r="A737" s="230"/>
      <c r="B737" s="124" t="s">
        <v>4</v>
      </c>
      <c r="C737" s="126">
        <f t="shared" ref="C737:D739" si="150">C727+C732</f>
        <v>0</v>
      </c>
      <c r="D737" s="126">
        <f t="shared" si="150"/>
        <v>0</v>
      </c>
      <c r="E737" s="111">
        <f t="shared" si="149"/>
        <v>0</v>
      </c>
      <c r="F737" s="119"/>
      <c r="G737" s="40"/>
      <c r="H737" s="40"/>
    </row>
    <row r="738" spans="1:10" s="8" customFormat="1" x14ac:dyDescent="0.3">
      <c r="A738" s="230"/>
      <c r="B738" s="124" t="s">
        <v>5</v>
      </c>
      <c r="C738" s="126">
        <f t="shared" si="150"/>
        <v>44824.800000000003</v>
      </c>
      <c r="D738" s="126">
        <f t="shared" si="150"/>
        <v>43753.2</v>
      </c>
      <c r="E738" s="111">
        <f t="shared" si="149"/>
        <v>97.609359104781262</v>
      </c>
      <c r="F738" s="119"/>
      <c r="G738" s="16"/>
      <c r="H738" s="16"/>
    </row>
    <row r="739" spans="1:10" s="8" customFormat="1" ht="18.75" customHeight="1" x14ac:dyDescent="0.3">
      <c r="A739" s="230"/>
      <c r="B739" s="113" t="s">
        <v>7</v>
      </c>
      <c r="C739" s="126">
        <f t="shared" si="150"/>
        <v>0</v>
      </c>
      <c r="D739" s="126">
        <f t="shared" si="150"/>
        <v>0</v>
      </c>
      <c r="E739" s="111">
        <f t="shared" si="149"/>
        <v>0</v>
      </c>
      <c r="F739" s="113"/>
      <c r="G739" s="16"/>
      <c r="H739" s="16"/>
    </row>
    <row r="740" spans="1:10" ht="23.25" customHeight="1" x14ac:dyDescent="0.3">
      <c r="B740" s="249" t="s">
        <v>147</v>
      </c>
      <c r="C740" s="249"/>
      <c r="D740" s="249"/>
      <c r="E740" s="249"/>
      <c r="F740" s="249"/>
      <c r="G740" s="13"/>
      <c r="H740" s="13"/>
      <c r="J740" s="8"/>
    </row>
    <row r="741" spans="1:10" s="6" customFormat="1" ht="33" x14ac:dyDescent="0.25">
      <c r="A741" s="230"/>
      <c r="B741" s="166" t="s">
        <v>68</v>
      </c>
      <c r="C741" s="108">
        <f>C742</f>
        <v>21364.400000000001</v>
      </c>
      <c r="D741" s="108">
        <f>D742</f>
        <v>21356.46</v>
      </c>
      <c r="E741" s="109">
        <f>IFERROR(D741/C741*100,0)</f>
        <v>99.962835370990987</v>
      </c>
      <c r="F741" s="22"/>
      <c r="G741" s="15"/>
      <c r="H741" s="15"/>
    </row>
    <row r="742" spans="1:10" s="29" customFormat="1" ht="66.75" customHeight="1" x14ac:dyDescent="0.3">
      <c r="A742" s="230">
        <v>118</v>
      </c>
      <c r="B742" s="166" t="s">
        <v>17</v>
      </c>
      <c r="C742" s="108">
        <f>SUM(C743:C746)</f>
        <v>21364.400000000001</v>
      </c>
      <c r="D742" s="108">
        <f>SUM(D743:D746)</f>
        <v>21356.46</v>
      </c>
      <c r="E742" s="108">
        <f>IFERROR(D742/C742*100,0)</f>
        <v>99.962835370990987</v>
      </c>
      <c r="F742" s="119" t="s">
        <v>225</v>
      </c>
      <c r="G742" s="28"/>
      <c r="H742" s="28"/>
    </row>
    <row r="743" spans="1:10" s="8" customFormat="1" ht="20.25" customHeight="1" x14ac:dyDescent="0.3">
      <c r="A743" s="234"/>
      <c r="B743" s="123" t="s">
        <v>8</v>
      </c>
      <c r="C743" s="126">
        <v>0</v>
      </c>
      <c r="D743" s="126">
        <v>0</v>
      </c>
      <c r="E743" s="105">
        <f t="shared" ref="E743:E746" si="151">IFERROR(D743/C743*100,0)</f>
        <v>0</v>
      </c>
      <c r="F743" s="68"/>
      <c r="G743" s="16"/>
      <c r="H743" s="16"/>
    </row>
    <row r="744" spans="1:10" s="41" customFormat="1" ht="21" customHeight="1" x14ac:dyDescent="0.25">
      <c r="A744" s="230"/>
      <c r="B744" s="124" t="s">
        <v>4</v>
      </c>
      <c r="C744" s="126">
        <v>0</v>
      </c>
      <c r="D744" s="126">
        <v>0</v>
      </c>
      <c r="E744" s="105">
        <f t="shared" si="151"/>
        <v>0</v>
      </c>
      <c r="F744" s="22"/>
      <c r="G744" s="40"/>
      <c r="H744" s="40"/>
    </row>
    <row r="745" spans="1:10" s="8" customFormat="1" x14ac:dyDescent="0.3">
      <c r="A745" s="230"/>
      <c r="B745" s="124" t="s">
        <v>5</v>
      </c>
      <c r="C745" s="126">
        <v>21364.400000000001</v>
      </c>
      <c r="D745" s="126">
        <v>21356.46</v>
      </c>
      <c r="E745" s="105">
        <f t="shared" si="151"/>
        <v>99.962835370990987</v>
      </c>
      <c r="F745" s="22"/>
      <c r="G745" s="16"/>
      <c r="H745" s="16"/>
    </row>
    <row r="746" spans="1:10" s="8" customFormat="1" ht="18.75" customHeight="1" x14ac:dyDescent="0.3">
      <c r="A746" s="230"/>
      <c r="B746" s="113" t="s">
        <v>7</v>
      </c>
      <c r="C746" s="126">
        <v>0</v>
      </c>
      <c r="D746" s="126">
        <v>0</v>
      </c>
      <c r="E746" s="105">
        <f t="shared" si="151"/>
        <v>0</v>
      </c>
      <c r="F746" s="11"/>
      <c r="G746" s="16"/>
      <c r="H746" s="16"/>
    </row>
    <row r="747" spans="1:10" s="6" customFormat="1" x14ac:dyDescent="0.25">
      <c r="A747" s="230"/>
      <c r="B747" s="166" t="s">
        <v>67</v>
      </c>
      <c r="C747" s="108">
        <f>C748+C753+C758</f>
        <v>289302.87</v>
      </c>
      <c r="D747" s="108">
        <f>D748+D753+D758</f>
        <v>281618.96999999997</v>
      </c>
      <c r="E747" s="108">
        <f>IFERROR(D747/C747*100,0)</f>
        <v>97.343994547997397</v>
      </c>
      <c r="F747" s="55"/>
      <c r="G747" s="15"/>
      <c r="H747" s="15"/>
    </row>
    <row r="748" spans="1:10" s="29" customFormat="1" ht="82.5" x14ac:dyDescent="0.3">
      <c r="A748" s="230">
        <v>119</v>
      </c>
      <c r="B748" s="166" t="s">
        <v>18</v>
      </c>
      <c r="C748" s="108">
        <f>SUM(C749:C752)</f>
        <v>72803.5</v>
      </c>
      <c r="D748" s="108">
        <f>SUM(D749:D752)</f>
        <v>66660.59</v>
      </c>
      <c r="E748" s="108">
        <f>IFERROR(D748/C748*100,0)</f>
        <v>91.562342469798836</v>
      </c>
      <c r="F748" s="119" t="s">
        <v>226</v>
      </c>
      <c r="G748" s="190">
        <f>4/6*100</f>
        <v>66.666666666666657</v>
      </c>
      <c r="H748" s="28"/>
    </row>
    <row r="749" spans="1:10" s="8" customFormat="1" ht="20.25" customHeight="1" x14ac:dyDescent="0.3">
      <c r="A749" s="234"/>
      <c r="B749" s="123" t="s">
        <v>8</v>
      </c>
      <c r="C749" s="126">
        <v>0</v>
      </c>
      <c r="D749" s="126">
        <v>0</v>
      </c>
      <c r="E749" s="105">
        <f t="shared" ref="E749:E752" si="152">IFERROR(D749/C749*100,0)</f>
        <v>0</v>
      </c>
      <c r="F749" s="68"/>
      <c r="G749" s="16"/>
      <c r="H749" s="16"/>
    </row>
    <row r="750" spans="1:10" s="41" customFormat="1" ht="21" customHeight="1" x14ac:dyDescent="0.25">
      <c r="A750" s="230"/>
      <c r="B750" s="124" t="s">
        <v>4</v>
      </c>
      <c r="C750" s="126">
        <v>0</v>
      </c>
      <c r="D750" s="126">
        <v>0</v>
      </c>
      <c r="E750" s="105">
        <f t="shared" si="152"/>
        <v>0</v>
      </c>
      <c r="F750" s="22"/>
      <c r="G750" s="40"/>
      <c r="H750" s="40"/>
    </row>
    <row r="751" spans="1:10" s="8" customFormat="1" x14ac:dyDescent="0.3">
      <c r="A751" s="230"/>
      <c r="B751" s="124" t="s">
        <v>5</v>
      </c>
      <c r="C751" s="126">
        <v>62803.5</v>
      </c>
      <c r="D751" s="126">
        <v>56661.85</v>
      </c>
      <c r="E751" s="105">
        <f t="shared" si="152"/>
        <v>90.220847564228109</v>
      </c>
      <c r="F751" s="22"/>
      <c r="G751" s="16"/>
      <c r="H751" s="16"/>
    </row>
    <row r="752" spans="1:10" s="8" customFormat="1" ht="18.75" customHeight="1" x14ac:dyDescent="0.3">
      <c r="A752" s="230"/>
      <c r="B752" s="113" t="s">
        <v>7</v>
      </c>
      <c r="C752" s="126">
        <v>10000</v>
      </c>
      <c r="D752" s="126">
        <v>9998.74</v>
      </c>
      <c r="E752" s="105">
        <f t="shared" si="152"/>
        <v>99.987399999999994</v>
      </c>
      <c r="F752" s="11"/>
      <c r="G752" s="16"/>
      <c r="H752" s="16"/>
    </row>
    <row r="753" spans="1:8" s="29" customFormat="1" ht="93" customHeight="1" x14ac:dyDescent="0.3">
      <c r="A753" s="230">
        <v>120</v>
      </c>
      <c r="B753" s="107" t="s">
        <v>65</v>
      </c>
      <c r="C753" s="108">
        <f>SUM(C754:C757)</f>
        <v>18494</v>
      </c>
      <c r="D753" s="108">
        <f>SUM(D754:D757)</f>
        <v>18467.13</v>
      </c>
      <c r="E753" s="108">
        <f>IFERROR(D753/C753*100,0)</f>
        <v>99.854709635557484</v>
      </c>
      <c r="F753" s="110" t="s">
        <v>227</v>
      </c>
      <c r="G753" s="28"/>
      <c r="H753" s="28"/>
    </row>
    <row r="754" spans="1:8" s="8" customFormat="1" ht="20.25" customHeight="1" x14ac:dyDescent="0.3">
      <c r="A754" s="234"/>
      <c r="B754" s="123" t="s">
        <v>8</v>
      </c>
      <c r="C754" s="126">
        <v>0</v>
      </c>
      <c r="D754" s="126">
        <v>0</v>
      </c>
      <c r="E754" s="111">
        <f t="shared" ref="E754:E757" si="153">IFERROR(D754/C754*100,0)</f>
        <v>0</v>
      </c>
      <c r="F754" s="68"/>
      <c r="G754" s="16"/>
      <c r="H754" s="16"/>
    </row>
    <row r="755" spans="1:8" s="41" customFormat="1" ht="21" customHeight="1" x14ac:dyDescent="0.25">
      <c r="A755" s="230"/>
      <c r="B755" s="124" t="s">
        <v>4</v>
      </c>
      <c r="C755" s="126">
        <v>0</v>
      </c>
      <c r="D755" s="126">
        <v>0</v>
      </c>
      <c r="E755" s="111">
        <f t="shared" si="153"/>
        <v>0</v>
      </c>
      <c r="F755" s="22"/>
      <c r="G755" s="40"/>
      <c r="H755" s="40"/>
    </row>
    <row r="756" spans="1:8" s="8" customFormat="1" x14ac:dyDescent="0.3">
      <c r="A756" s="230"/>
      <c r="B756" s="124" t="s">
        <v>5</v>
      </c>
      <c r="C756" s="126">
        <v>18494</v>
      </c>
      <c r="D756" s="126">
        <v>18467.13</v>
      </c>
      <c r="E756" s="111">
        <f t="shared" si="153"/>
        <v>99.854709635557484</v>
      </c>
      <c r="F756" s="22"/>
      <c r="G756" s="16"/>
      <c r="H756" s="16"/>
    </row>
    <row r="757" spans="1:8" s="8" customFormat="1" ht="18.75" customHeight="1" x14ac:dyDescent="0.3">
      <c r="A757" s="230"/>
      <c r="B757" s="113" t="s">
        <v>7</v>
      </c>
      <c r="C757" s="126">
        <v>0</v>
      </c>
      <c r="D757" s="126">
        <v>0</v>
      </c>
      <c r="E757" s="111">
        <f t="shared" si="153"/>
        <v>0</v>
      </c>
      <c r="F757" s="11"/>
      <c r="G757" s="16"/>
      <c r="H757" s="16"/>
    </row>
    <row r="758" spans="1:8" s="8" customFormat="1" ht="81.75" customHeight="1" x14ac:dyDescent="0.3">
      <c r="A758" s="230">
        <v>121</v>
      </c>
      <c r="B758" s="107" t="s">
        <v>66</v>
      </c>
      <c r="C758" s="108">
        <f>SUM(C759:C762)</f>
        <v>198005.37</v>
      </c>
      <c r="D758" s="108">
        <f>SUM(D759:D762)</f>
        <v>196491.25</v>
      </c>
      <c r="E758" s="105">
        <f>IFERROR(D758/C758*100,0)</f>
        <v>99.235313668513143</v>
      </c>
      <c r="F758" s="110" t="s">
        <v>229</v>
      </c>
      <c r="G758" s="16"/>
      <c r="H758" s="24"/>
    </row>
    <row r="759" spans="1:8" s="8" customFormat="1" ht="20.25" customHeight="1" x14ac:dyDescent="0.3">
      <c r="A759" s="234"/>
      <c r="B759" s="123" t="s">
        <v>8</v>
      </c>
      <c r="C759" s="126">
        <v>0</v>
      </c>
      <c r="D759" s="126">
        <v>0</v>
      </c>
      <c r="E759" s="105">
        <f t="shared" ref="E759:E762" si="154">IFERROR(D759/C759*100,0)</f>
        <v>0</v>
      </c>
      <c r="F759" s="68"/>
      <c r="G759" s="16"/>
      <c r="H759" s="16"/>
    </row>
    <row r="760" spans="1:8" s="41" customFormat="1" ht="21" customHeight="1" x14ac:dyDescent="0.25">
      <c r="A760" s="230"/>
      <c r="B760" s="124" t="s">
        <v>4</v>
      </c>
      <c r="C760" s="126">
        <v>0</v>
      </c>
      <c r="D760" s="126">
        <v>0</v>
      </c>
      <c r="E760" s="105">
        <f t="shared" si="154"/>
        <v>0</v>
      </c>
      <c r="F760" s="22"/>
      <c r="G760" s="40"/>
      <c r="H760" s="40"/>
    </row>
    <row r="761" spans="1:8" s="8" customFormat="1" x14ac:dyDescent="0.3">
      <c r="A761" s="230"/>
      <c r="B761" s="124" t="s">
        <v>5</v>
      </c>
      <c r="C761" s="126">
        <v>198005.37</v>
      </c>
      <c r="D761" s="126">
        <v>196491.25</v>
      </c>
      <c r="E761" s="105">
        <f t="shared" si="154"/>
        <v>99.235313668513143</v>
      </c>
      <c r="F761" s="22"/>
      <c r="G761" s="16"/>
      <c r="H761" s="16"/>
    </row>
    <row r="762" spans="1:8" s="8" customFormat="1" ht="18.75" customHeight="1" x14ac:dyDescent="0.3">
      <c r="A762" s="230"/>
      <c r="B762" s="113" t="s">
        <v>7</v>
      </c>
      <c r="C762" s="126">
        <v>0</v>
      </c>
      <c r="D762" s="126">
        <v>0</v>
      </c>
      <c r="E762" s="105">
        <f t="shared" si="154"/>
        <v>0</v>
      </c>
      <c r="F762" s="11"/>
      <c r="G762" s="16"/>
      <c r="H762" s="16"/>
    </row>
    <row r="763" spans="1:8" s="8" customFormat="1" ht="33" x14ac:dyDescent="0.3">
      <c r="A763" s="230"/>
      <c r="B763" s="166" t="s">
        <v>69</v>
      </c>
      <c r="C763" s="108">
        <f>C764</f>
        <v>13748.2</v>
      </c>
      <c r="D763" s="108">
        <f>D764</f>
        <v>13610.275</v>
      </c>
      <c r="E763" s="108">
        <f>IFERROR(D763/C763*100,0)</f>
        <v>98.99677775999767</v>
      </c>
      <c r="F763" s="21"/>
      <c r="G763" s="16"/>
      <c r="H763" s="16"/>
    </row>
    <row r="764" spans="1:8" s="8" customFormat="1" ht="132" x14ac:dyDescent="0.3">
      <c r="A764" s="230">
        <v>122</v>
      </c>
      <c r="B764" s="166" t="s">
        <v>70</v>
      </c>
      <c r="C764" s="108">
        <f>SUM(C765:C768)</f>
        <v>13748.2</v>
      </c>
      <c r="D764" s="108">
        <f>SUM(D765:D768)</f>
        <v>13610.275</v>
      </c>
      <c r="E764" s="105">
        <f>IFERROR(D764/C764*100,0)</f>
        <v>98.99677775999767</v>
      </c>
      <c r="F764" s="110" t="s">
        <v>228</v>
      </c>
      <c r="G764" s="16"/>
      <c r="H764" s="16"/>
    </row>
    <row r="765" spans="1:8" s="8" customFormat="1" ht="20.25" customHeight="1" x14ac:dyDescent="0.3">
      <c r="A765" s="234"/>
      <c r="B765" s="123" t="s">
        <v>8</v>
      </c>
      <c r="C765" s="126">
        <v>0</v>
      </c>
      <c r="D765" s="126">
        <v>0</v>
      </c>
      <c r="E765" s="105">
        <f t="shared" ref="E765:E768" si="155">IFERROR(D765/C765*100,0)</f>
        <v>0</v>
      </c>
      <c r="F765" s="68"/>
      <c r="G765" s="16"/>
      <c r="H765" s="16"/>
    </row>
    <row r="766" spans="1:8" s="41" customFormat="1" ht="21" customHeight="1" x14ac:dyDescent="0.25">
      <c r="A766" s="230"/>
      <c r="B766" s="124" t="s">
        <v>4</v>
      </c>
      <c r="C766" s="126">
        <v>0</v>
      </c>
      <c r="D766" s="126">
        <v>0</v>
      </c>
      <c r="E766" s="105">
        <f t="shared" si="155"/>
        <v>0</v>
      </c>
      <c r="F766" s="22"/>
      <c r="G766" s="40"/>
      <c r="H766" s="40"/>
    </row>
    <row r="767" spans="1:8" s="8" customFormat="1" x14ac:dyDescent="0.3">
      <c r="A767" s="230"/>
      <c r="B767" s="124" t="s">
        <v>5</v>
      </c>
      <c r="C767" s="126">
        <v>13748.2</v>
      </c>
      <c r="D767" s="126">
        <v>13610.275</v>
      </c>
      <c r="E767" s="105">
        <f t="shared" si="155"/>
        <v>98.99677775999767</v>
      </c>
      <c r="F767" s="22"/>
      <c r="G767" s="16"/>
      <c r="H767" s="16"/>
    </row>
    <row r="768" spans="1:8" s="8" customFormat="1" ht="18.75" customHeight="1" x14ac:dyDescent="0.3">
      <c r="A768" s="230"/>
      <c r="B768" s="113" t="s">
        <v>7</v>
      </c>
      <c r="C768" s="126">
        <v>0</v>
      </c>
      <c r="D768" s="126">
        <v>0</v>
      </c>
      <c r="E768" s="105">
        <f t="shared" si="155"/>
        <v>0</v>
      </c>
      <c r="F768" s="11"/>
      <c r="G768" s="16"/>
      <c r="H768" s="16"/>
    </row>
    <row r="769" spans="1:11" s="8" customFormat="1" ht="82.5" x14ac:dyDescent="0.3">
      <c r="A769" s="230"/>
      <c r="B769" s="166" t="s">
        <v>223</v>
      </c>
      <c r="C769" s="108">
        <f>C770</f>
        <v>12508.08</v>
      </c>
      <c r="D769" s="108">
        <f>D770</f>
        <v>10845.89</v>
      </c>
      <c r="E769" s="108">
        <f>IFERROR(D769/C769*100,0)</f>
        <v>86.711069964375014</v>
      </c>
      <c r="F769" s="21"/>
      <c r="G769" s="16"/>
      <c r="H769" s="16"/>
    </row>
    <row r="770" spans="1:11" s="8" customFormat="1" ht="99" x14ac:dyDescent="0.3">
      <c r="A770" s="230">
        <v>123</v>
      </c>
      <c r="B770" s="166" t="s">
        <v>224</v>
      </c>
      <c r="C770" s="108">
        <f>SUM(C771:C774)</f>
        <v>12508.08</v>
      </c>
      <c r="D770" s="108">
        <f>SUM(D771:D774)</f>
        <v>10845.89</v>
      </c>
      <c r="E770" s="108">
        <f>IFERROR(D770/C770*100,0)</f>
        <v>86.711069964375014</v>
      </c>
      <c r="F770" s="110" t="s">
        <v>238</v>
      </c>
      <c r="G770" s="16"/>
      <c r="H770" s="16"/>
    </row>
    <row r="771" spans="1:11" s="8" customFormat="1" ht="20.25" customHeight="1" x14ac:dyDescent="0.3">
      <c r="A771" s="234"/>
      <c r="B771" s="123" t="s">
        <v>8</v>
      </c>
      <c r="C771" s="126">
        <v>0</v>
      </c>
      <c r="D771" s="126">
        <v>0</v>
      </c>
      <c r="E771" s="111">
        <f t="shared" ref="E771:E779" si="156">IFERROR(D771/C771*100,0)</f>
        <v>0</v>
      </c>
      <c r="F771" s="68"/>
      <c r="G771" s="16"/>
      <c r="H771" s="16"/>
    </row>
    <row r="772" spans="1:11" s="41" customFormat="1" ht="21" customHeight="1" x14ac:dyDescent="0.25">
      <c r="A772" s="230"/>
      <c r="B772" s="124" t="s">
        <v>4</v>
      </c>
      <c r="C772" s="126">
        <v>0</v>
      </c>
      <c r="D772" s="126">
        <v>0</v>
      </c>
      <c r="E772" s="111">
        <f t="shared" si="156"/>
        <v>0</v>
      </c>
      <c r="F772" s="22"/>
      <c r="G772" s="40"/>
      <c r="H772" s="40"/>
    </row>
    <row r="773" spans="1:11" s="8" customFormat="1" x14ac:dyDescent="0.3">
      <c r="A773" s="230"/>
      <c r="B773" s="124" t="s">
        <v>5</v>
      </c>
      <c r="C773" s="126">
        <v>0</v>
      </c>
      <c r="D773" s="126">
        <v>0</v>
      </c>
      <c r="E773" s="111">
        <f t="shared" si="156"/>
        <v>0</v>
      </c>
      <c r="F773" s="22"/>
      <c r="G773" s="16"/>
      <c r="H773" s="16"/>
    </row>
    <row r="774" spans="1:11" s="8" customFormat="1" ht="18.75" customHeight="1" x14ac:dyDescent="0.3">
      <c r="A774" s="230"/>
      <c r="B774" s="113" t="s">
        <v>7</v>
      </c>
      <c r="C774" s="126">
        <v>12508.08</v>
      </c>
      <c r="D774" s="126">
        <v>10845.89</v>
      </c>
      <c r="E774" s="111">
        <f t="shared" si="156"/>
        <v>86.711069964375014</v>
      </c>
      <c r="F774" s="11"/>
      <c r="G774" s="16"/>
      <c r="H774" s="16"/>
    </row>
    <row r="775" spans="1:11" s="8" customFormat="1" ht="22.5" customHeight="1" x14ac:dyDescent="0.3">
      <c r="A775" s="230"/>
      <c r="B775" s="157" t="s">
        <v>13</v>
      </c>
      <c r="C775" s="116">
        <f>SUM(C776:C779)</f>
        <v>336923.55000000005</v>
      </c>
      <c r="D775" s="116">
        <f>SUM(D776:D779)</f>
        <v>327431.59500000003</v>
      </c>
      <c r="E775" s="116">
        <f>IFERROR(D775/C775*100,0)</f>
        <v>97.182757037909639</v>
      </c>
      <c r="F775" s="25"/>
      <c r="G775" s="16"/>
      <c r="H775" s="16"/>
    </row>
    <row r="776" spans="1:11" s="8" customFormat="1" ht="20.25" customHeight="1" x14ac:dyDescent="0.3">
      <c r="A776" s="234"/>
      <c r="B776" s="123" t="s">
        <v>8</v>
      </c>
      <c r="C776" s="126">
        <f>C743+C749+C754+C759+C765+C771</f>
        <v>0</v>
      </c>
      <c r="D776" s="126">
        <f>D743+D749+D754+D759+D765+D771</f>
        <v>0</v>
      </c>
      <c r="E776" s="111">
        <f t="shared" si="156"/>
        <v>0</v>
      </c>
      <c r="F776" s="68"/>
      <c r="G776" s="16"/>
      <c r="H776" s="16"/>
    </row>
    <row r="777" spans="1:11" s="6" customFormat="1" x14ac:dyDescent="0.25">
      <c r="A777" s="230"/>
      <c r="B777" s="119" t="s">
        <v>4</v>
      </c>
      <c r="C777" s="126">
        <f t="shared" ref="C777:D779" si="157">C744+C750+C755+C760+C766+C772</f>
        <v>0</v>
      </c>
      <c r="D777" s="126">
        <f t="shared" si="157"/>
        <v>0</v>
      </c>
      <c r="E777" s="111">
        <f t="shared" si="156"/>
        <v>0</v>
      </c>
      <c r="F777" s="21"/>
      <c r="G777" s="15"/>
      <c r="H777" s="15"/>
    </row>
    <row r="778" spans="1:11" s="6" customFormat="1" x14ac:dyDescent="0.25">
      <c r="A778" s="230"/>
      <c r="B778" s="119" t="s">
        <v>5</v>
      </c>
      <c r="C778" s="126">
        <f t="shared" si="157"/>
        <v>314415.47000000003</v>
      </c>
      <c r="D778" s="126">
        <f t="shared" si="157"/>
        <v>306586.96500000003</v>
      </c>
      <c r="E778" s="111">
        <f t="shared" si="156"/>
        <v>97.510140006787836</v>
      </c>
      <c r="F778" s="21"/>
      <c r="G778" s="39"/>
      <c r="H778" s="39"/>
    </row>
    <row r="779" spans="1:11" s="6" customFormat="1" x14ac:dyDescent="0.25">
      <c r="A779" s="230"/>
      <c r="B779" s="119" t="s">
        <v>12</v>
      </c>
      <c r="C779" s="126">
        <f t="shared" si="157"/>
        <v>22508.080000000002</v>
      </c>
      <c r="D779" s="126">
        <f t="shared" si="157"/>
        <v>20844.629999999997</v>
      </c>
      <c r="E779" s="111">
        <f t="shared" si="156"/>
        <v>92.60954288415536</v>
      </c>
      <c r="F779" s="21"/>
      <c r="G779" s="15"/>
      <c r="H779" s="15"/>
    </row>
    <row r="780" spans="1:11" s="3" customFormat="1" ht="21" customHeight="1" x14ac:dyDescent="0.25">
      <c r="A780" s="100"/>
      <c r="B780" s="243" t="s">
        <v>308</v>
      </c>
      <c r="C780" s="243"/>
      <c r="D780" s="243"/>
      <c r="E780" s="243"/>
      <c r="F780" s="243"/>
      <c r="G780" s="14"/>
      <c r="H780" s="14"/>
      <c r="K780" s="6"/>
    </row>
    <row r="781" spans="1:11" s="6" customFormat="1" ht="66" x14ac:dyDescent="0.25">
      <c r="A781" s="230"/>
      <c r="B781" s="121" t="s">
        <v>40</v>
      </c>
      <c r="C781" s="125">
        <f>C782</f>
        <v>4360.8</v>
      </c>
      <c r="D781" s="125">
        <f>D782</f>
        <v>4360.72</v>
      </c>
      <c r="E781" s="109">
        <f>IFERROR(D781/C781*100,0)</f>
        <v>99.998165474224905</v>
      </c>
      <c r="F781" s="119"/>
      <c r="G781" s="15"/>
      <c r="H781" s="15"/>
    </row>
    <row r="782" spans="1:11" s="41" customFormat="1" ht="409.5" customHeight="1" x14ac:dyDescent="0.25">
      <c r="A782" s="230">
        <v>124</v>
      </c>
      <c r="B782" s="122" t="s">
        <v>25</v>
      </c>
      <c r="C782" s="108">
        <f>SUM(C783:C786)</f>
        <v>4360.8</v>
      </c>
      <c r="D782" s="108">
        <f>SUM(D783:D786)</f>
        <v>4360.72</v>
      </c>
      <c r="E782" s="108">
        <f>IFERROR(D782/C782*100,0)</f>
        <v>99.998165474224905</v>
      </c>
      <c r="F782" s="221" t="s">
        <v>304</v>
      </c>
      <c r="G782" s="40"/>
      <c r="H782" s="95"/>
    </row>
    <row r="783" spans="1:11" s="8" customFormat="1" ht="20.25" customHeight="1" x14ac:dyDescent="0.3">
      <c r="A783" s="234"/>
      <c r="B783" s="123" t="s">
        <v>8</v>
      </c>
      <c r="C783" s="126">
        <v>0</v>
      </c>
      <c r="D783" s="126">
        <v>0</v>
      </c>
      <c r="E783" s="105">
        <f t="shared" ref="E783:E786" si="158">IFERROR(D783/C783*100,0)</f>
        <v>0</v>
      </c>
      <c r="F783" s="68"/>
      <c r="G783" s="16"/>
      <c r="H783" s="16"/>
    </row>
    <row r="784" spans="1:11" s="41" customFormat="1" ht="21" customHeight="1" x14ac:dyDescent="0.25">
      <c r="A784" s="230"/>
      <c r="B784" s="124" t="s">
        <v>4</v>
      </c>
      <c r="C784" s="126">
        <v>0</v>
      </c>
      <c r="D784" s="126">
        <v>0</v>
      </c>
      <c r="E784" s="105">
        <f t="shared" si="158"/>
        <v>0</v>
      </c>
      <c r="F784" s="22"/>
      <c r="G784" s="40"/>
      <c r="H784" s="40"/>
    </row>
    <row r="785" spans="1:8" s="8" customFormat="1" x14ac:dyDescent="0.3">
      <c r="A785" s="230"/>
      <c r="B785" s="124" t="s">
        <v>5</v>
      </c>
      <c r="C785" s="126">
        <v>4360.8</v>
      </c>
      <c r="D785" s="126">
        <v>4360.72</v>
      </c>
      <c r="E785" s="105">
        <f t="shared" si="158"/>
        <v>99.998165474224905</v>
      </c>
      <c r="F785" s="22"/>
      <c r="G785" s="16"/>
      <c r="H785" s="16"/>
    </row>
    <row r="786" spans="1:8" s="8" customFormat="1" ht="18.75" customHeight="1" x14ac:dyDescent="0.3">
      <c r="A786" s="230"/>
      <c r="B786" s="113" t="s">
        <v>7</v>
      </c>
      <c r="C786" s="126">
        <v>0</v>
      </c>
      <c r="D786" s="126">
        <v>0</v>
      </c>
      <c r="E786" s="105">
        <f t="shared" si="158"/>
        <v>0</v>
      </c>
      <c r="F786" s="11"/>
      <c r="G786" s="16"/>
      <c r="H786" s="16"/>
    </row>
    <row r="787" spans="1:8" s="6" customFormat="1" ht="60.75" customHeight="1" x14ac:dyDescent="0.25">
      <c r="A787" s="230"/>
      <c r="B787" s="202" t="s">
        <v>43</v>
      </c>
      <c r="C787" s="108">
        <f>C788</f>
        <v>15357.0173</v>
      </c>
      <c r="D787" s="108">
        <f>D788</f>
        <v>14148.9475</v>
      </c>
      <c r="E787" s="108">
        <f>IFERROR(D787/C787*100,0)</f>
        <v>92.133434661169517</v>
      </c>
      <c r="F787" s="22"/>
      <c r="G787" s="15"/>
      <c r="H787" s="15"/>
    </row>
    <row r="788" spans="1:8" s="41" customFormat="1" ht="86.25" customHeight="1" x14ac:dyDescent="0.25">
      <c r="A788" s="230">
        <v>125</v>
      </c>
      <c r="B788" s="122" t="s">
        <v>41</v>
      </c>
      <c r="C788" s="108">
        <f>SUM(C789:C792)</f>
        <v>15357.0173</v>
      </c>
      <c r="D788" s="108">
        <f>SUM(D789:D792)</f>
        <v>14148.9475</v>
      </c>
      <c r="E788" s="108">
        <f>IFERROR(D788/C788*100,0)</f>
        <v>92.133434661169517</v>
      </c>
      <c r="F788" s="119" t="s">
        <v>94</v>
      </c>
      <c r="G788" s="43"/>
      <c r="H788" s="40"/>
    </row>
    <row r="789" spans="1:8" s="8" customFormat="1" ht="20.25" customHeight="1" x14ac:dyDescent="0.3">
      <c r="A789" s="234"/>
      <c r="B789" s="123" t="s">
        <v>8</v>
      </c>
      <c r="C789" s="126">
        <v>0</v>
      </c>
      <c r="D789" s="126">
        <v>0</v>
      </c>
      <c r="E789" s="105">
        <f t="shared" ref="E789:E792" si="159">IFERROR(D789/C789*100,0)</f>
        <v>0</v>
      </c>
      <c r="F789" s="68"/>
      <c r="G789" s="16"/>
      <c r="H789" s="16"/>
    </row>
    <row r="790" spans="1:8" s="41" customFormat="1" ht="21" customHeight="1" x14ac:dyDescent="0.25">
      <c r="A790" s="230"/>
      <c r="B790" s="124" t="s">
        <v>4</v>
      </c>
      <c r="C790" s="126">
        <v>0</v>
      </c>
      <c r="D790" s="126">
        <v>0</v>
      </c>
      <c r="E790" s="105">
        <f t="shared" si="159"/>
        <v>0</v>
      </c>
      <c r="F790" s="22"/>
      <c r="G790" s="40"/>
      <c r="H790" s="40"/>
    </row>
    <row r="791" spans="1:8" s="8" customFormat="1" x14ac:dyDescent="0.3">
      <c r="A791" s="230"/>
      <c r="B791" s="124" t="s">
        <v>5</v>
      </c>
      <c r="C791" s="126">
        <v>15357.0173</v>
      </c>
      <c r="D791" s="126">
        <v>14148.9475</v>
      </c>
      <c r="E791" s="105">
        <f t="shared" si="159"/>
        <v>92.133434661169517</v>
      </c>
      <c r="F791" s="22"/>
      <c r="G791" s="16"/>
      <c r="H791" s="16"/>
    </row>
    <row r="792" spans="1:8" s="8" customFormat="1" ht="18.75" customHeight="1" x14ac:dyDescent="0.3">
      <c r="A792" s="230"/>
      <c r="B792" s="113" t="s">
        <v>7</v>
      </c>
      <c r="C792" s="126">
        <v>0</v>
      </c>
      <c r="D792" s="126">
        <v>0</v>
      </c>
      <c r="E792" s="105">
        <f t="shared" si="159"/>
        <v>0</v>
      </c>
      <c r="F792" s="11"/>
      <c r="G792" s="16"/>
      <c r="H792" s="16"/>
    </row>
    <row r="793" spans="1:8" s="6" customFormat="1" ht="81" customHeight="1" x14ac:dyDescent="0.25">
      <c r="A793" s="230"/>
      <c r="B793" s="202" t="s">
        <v>42</v>
      </c>
      <c r="C793" s="108">
        <f>C794</f>
        <v>12971.096600000001</v>
      </c>
      <c r="D793" s="108">
        <f>D794</f>
        <v>10557.2066</v>
      </c>
      <c r="E793" s="108">
        <f>IFERROR(D793/C793*100,0)</f>
        <v>81.390239588532538</v>
      </c>
      <c r="F793" s="22"/>
      <c r="G793" s="15"/>
      <c r="H793" s="15"/>
    </row>
    <row r="794" spans="1:8" s="41" customFormat="1" ht="83.25" customHeight="1" x14ac:dyDescent="0.25">
      <c r="A794" s="230">
        <v>126</v>
      </c>
      <c r="B794" s="122" t="s">
        <v>44</v>
      </c>
      <c r="C794" s="108">
        <f>SUM(C795:C798)</f>
        <v>12971.096600000001</v>
      </c>
      <c r="D794" s="108">
        <f>SUM(D795:D798)</f>
        <v>10557.2066</v>
      </c>
      <c r="E794" s="108">
        <f>IFERROR(D794/C794*100,0)</f>
        <v>81.390239588532538</v>
      </c>
      <c r="F794" s="119" t="s">
        <v>303</v>
      </c>
      <c r="G794" s="40"/>
      <c r="H794" s="40"/>
    </row>
    <row r="795" spans="1:8" s="8" customFormat="1" ht="20.25" customHeight="1" x14ac:dyDescent="0.3">
      <c r="A795" s="234"/>
      <c r="B795" s="123" t="s">
        <v>8</v>
      </c>
      <c r="C795" s="126">
        <v>0</v>
      </c>
      <c r="D795" s="126">
        <v>0</v>
      </c>
      <c r="E795" s="111">
        <f t="shared" ref="E795:E798" si="160">IFERROR(D795/C795*100,0)</f>
        <v>0</v>
      </c>
      <c r="F795" s="68"/>
      <c r="G795" s="16"/>
      <c r="H795" s="16"/>
    </row>
    <row r="796" spans="1:8" s="41" customFormat="1" ht="21" customHeight="1" x14ac:dyDescent="0.25">
      <c r="A796" s="230"/>
      <c r="B796" s="124" t="s">
        <v>4</v>
      </c>
      <c r="C796" s="126">
        <v>0</v>
      </c>
      <c r="D796" s="126">
        <v>0</v>
      </c>
      <c r="E796" s="111">
        <f t="shared" si="160"/>
        <v>0</v>
      </c>
      <c r="F796" s="22"/>
      <c r="G796" s="40"/>
      <c r="H796" s="40"/>
    </row>
    <row r="797" spans="1:8" s="8" customFormat="1" x14ac:dyDescent="0.3">
      <c r="A797" s="230"/>
      <c r="B797" s="124" t="s">
        <v>5</v>
      </c>
      <c r="C797" s="126">
        <v>12971.096600000001</v>
      </c>
      <c r="D797" s="126">
        <v>10557.2066</v>
      </c>
      <c r="E797" s="111">
        <f t="shared" si="160"/>
        <v>81.390239588532538</v>
      </c>
      <c r="F797" s="22"/>
      <c r="G797" s="16"/>
      <c r="H797" s="16"/>
    </row>
    <row r="798" spans="1:8" s="8" customFormat="1" ht="18.75" customHeight="1" x14ac:dyDescent="0.3">
      <c r="A798" s="230"/>
      <c r="B798" s="113" t="s">
        <v>7</v>
      </c>
      <c r="C798" s="126">
        <v>0</v>
      </c>
      <c r="D798" s="126">
        <v>0</v>
      </c>
      <c r="E798" s="111">
        <f t="shared" si="160"/>
        <v>0</v>
      </c>
      <c r="F798" s="11"/>
      <c r="G798" s="16"/>
      <c r="H798" s="16"/>
    </row>
    <row r="799" spans="1:8" s="6" customFormat="1" x14ac:dyDescent="0.25">
      <c r="A799" s="230"/>
      <c r="B799" s="129" t="s">
        <v>6</v>
      </c>
      <c r="C799" s="116">
        <f>SUM(C800:C803)</f>
        <v>32688.9139</v>
      </c>
      <c r="D799" s="116">
        <f>SUM(D800:D803)</f>
        <v>29066.874100000001</v>
      </c>
      <c r="E799" s="116">
        <f>IFERROR(D799/C799*100,0)</f>
        <v>88.919669184848644</v>
      </c>
      <c r="F799" s="26"/>
      <c r="G799" s="15"/>
      <c r="H799" s="15"/>
    </row>
    <row r="800" spans="1:8" s="3" customFormat="1" x14ac:dyDescent="0.25">
      <c r="A800" s="100"/>
      <c r="B800" s="123" t="s">
        <v>8</v>
      </c>
      <c r="C800" s="105">
        <f>C783+C789+C795</f>
        <v>0</v>
      </c>
      <c r="D800" s="105">
        <f>D783+D789+D795</f>
        <v>0</v>
      </c>
      <c r="E800" s="111">
        <f t="shared" ref="E800:E803" si="161">IFERROR(D800/C800*100,0)</f>
        <v>0</v>
      </c>
      <c r="F800" s="22"/>
      <c r="G800" s="14"/>
      <c r="H800" s="14"/>
    </row>
    <row r="801" spans="1:8" s="6" customFormat="1" x14ac:dyDescent="0.25">
      <c r="A801" s="230"/>
      <c r="B801" s="124" t="s">
        <v>4</v>
      </c>
      <c r="C801" s="105">
        <f t="shared" ref="C801:D803" si="162">C784+C790+C796</f>
        <v>0</v>
      </c>
      <c r="D801" s="105">
        <f t="shared" si="162"/>
        <v>0</v>
      </c>
      <c r="E801" s="111">
        <f t="shared" si="161"/>
        <v>0</v>
      </c>
      <c r="F801" s="22"/>
      <c r="G801" s="15"/>
      <c r="H801" s="15"/>
    </row>
    <row r="802" spans="1:8" s="8" customFormat="1" x14ac:dyDescent="0.3">
      <c r="A802" s="230"/>
      <c r="B802" s="124" t="s">
        <v>5</v>
      </c>
      <c r="C802" s="105">
        <f t="shared" si="162"/>
        <v>32688.9139</v>
      </c>
      <c r="D802" s="105">
        <f t="shared" si="162"/>
        <v>29066.874100000001</v>
      </c>
      <c r="E802" s="111">
        <f t="shared" si="161"/>
        <v>88.919669184848644</v>
      </c>
      <c r="F802" s="22"/>
      <c r="G802" s="16"/>
      <c r="H802" s="16"/>
    </row>
    <row r="803" spans="1:8" s="8" customFormat="1" ht="18.75" customHeight="1" x14ac:dyDescent="0.3">
      <c r="A803" s="230"/>
      <c r="B803" s="113" t="s">
        <v>7</v>
      </c>
      <c r="C803" s="105">
        <f t="shared" si="162"/>
        <v>0</v>
      </c>
      <c r="D803" s="105">
        <f t="shared" si="162"/>
        <v>0</v>
      </c>
      <c r="E803" s="111">
        <f t="shared" si="161"/>
        <v>0</v>
      </c>
      <c r="F803" s="11"/>
      <c r="G803" s="16"/>
      <c r="H803" s="16"/>
    </row>
    <row r="804" spans="1:8" ht="45.75" customHeight="1" x14ac:dyDescent="0.3">
      <c r="B804" s="225" t="s">
        <v>15</v>
      </c>
      <c r="C804" s="226">
        <f>SUM(C15,C43,C137,C197,C223,C287,C317,C360,C447,C502,C535,C561,C612,C640,C694,C718,C388,C735,C775,C799)</f>
        <v>6596030.4207000006</v>
      </c>
      <c r="D804" s="226">
        <f>SUM(D15,D43,D137,D197,D223,D287,D317,D360,D447,D502,D535,D561,D612,D640,D694,D718,D388,D735,D775,D799)</f>
        <v>5960430.3032999998</v>
      </c>
      <c r="E804" s="226">
        <f t="shared" ref="E804" si="163">IFERROR(D804/C804*100,0)</f>
        <v>90.363899544712098</v>
      </c>
      <c r="F804" s="227"/>
      <c r="G804" s="65"/>
      <c r="H804" s="13"/>
    </row>
    <row r="805" spans="1:8" x14ac:dyDescent="0.3">
      <c r="B805" s="222" t="s">
        <v>8</v>
      </c>
      <c r="C805" s="224">
        <f t="shared" ref="C805:D808" si="164">SUM(C11,C23,C28,C34,C39,C51,C56,C61,C66,C71,C77,C82,C87,C92,C97,C103,C108,C113,C118,C123,C128,C133,C145,C150,C155,C160,C165,C170,C176,C181,C187,C193,C204,C209,C214,C219,C231,C236,C241,C246,C251,C256,C262,C267,C273,C278,C283,C296,C301,C307,C313,C325,C330,C335,C340,C345,C351,C356,C396,C401,C406,C411,C416,C421,C427,C432,C437,C443,C455,C460,C465,C471,C476,C482,C487,C492,C498,C510,C516,C521,C526,C531,C542,C547,C552,C557,C568,C573,C578,C583,C588,C593,C598,C603,C608,C620,C625,C631,C636,C648,C653,C658,C663,C669,C674,C679,C685,C690,C702,C708,C714,C368,C374,C379,C384,C726,C731,C743,C749,C754,C759,C765,C771,C783,C789,C795)</f>
        <v>79500.096600000004</v>
      </c>
      <c r="D805" s="224">
        <f t="shared" si="164"/>
        <v>78319.357399999994</v>
      </c>
      <c r="E805" s="111">
        <f>IFERROR(D805/C805*100,0)</f>
        <v>98.514795263783355</v>
      </c>
      <c r="F805" s="71"/>
      <c r="H805" s="13"/>
    </row>
    <row r="806" spans="1:8" x14ac:dyDescent="0.3">
      <c r="B806" s="222" t="s">
        <v>4</v>
      </c>
      <c r="C806" s="224">
        <f t="shared" si="164"/>
        <v>2707171.9904000005</v>
      </c>
      <c r="D806" s="224">
        <f>SUM(D12,D24,D29,D35,D40,D52,D57,D62,D67,D72,D78,D83,D88,D93,D98,D104,D109,D114,D119,D124,D129,D134,D146,D151,D156,D161,D166,D171,D177,D182,D188,D194,D205,D210,D215,D220,D232,D237,D242,D247,D252,D257,D263,D268,D274,D279,D284,D297,D302,D308,D314,D326,D331,D336,D341,D346,D352,D357,D397,D402,D407,D412,D417,D422,D428,D433,D438,D444,D456,D461,D466,D472,D477,D483,D488,D493,D499,D511,D517,D522,D527,D532,D543,D548,D553,D558,D569,D574,D579,D584,D589,D594,D599,D604,D609,D621,D626,D632,D637,D649,D654,D659,D664,D670,D675,D680,D686,D691,D703,D709,D715,D369,D375,D380,D385,D727,D732,D744,D750,D755,D760,D766,D772,D784,D790,D796)</f>
        <v>2650394.7383000012</v>
      </c>
      <c r="E806" s="111">
        <f t="shared" ref="E806:E808" si="165">IFERROR(D806/C806*100,0)</f>
        <v>97.902709827770863</v>
      </c>
      <c r="F806" s="229"/>
      <c r="H806" s="13"/>
    </row>
    <row r="807" spans="1:8" x14ac:dyDescent="0.3">
      <c r="B807" s="222" t="s">
        <v>5</v>
      </c>
      <c r="C807" s="224">
        <f t="shared" si="164"/>
        <v>2881338.9414999997</v>
      </c>
      <c r="D807" s="224">
        <f t="shared" si="164"/>
        <v>2733025.5012000012</v>
      </c>
      <c r="E807" s="111">
        <f t="shared" si="165"/>
        <v>94.852620836659085</v>
      </c>
      <c r="F807" s="229"/>
      <c r="H807" s="13"/>
    </row>
    <row r="808" spans="1:8" x14ac:dyDescent="0.3">
      <c r="B808" s="222" t="s">
        <v>7</v>
      </c>
      <c r="C808" s="224">
        <f t="shared" si="164"/>
        <v>928019.3922</v>
      </c>
      <c r="D808" s="224">
        <f t="shared" si="164"/>
        <v>498690.70639999997</v>
      </c>
      <c r="E808" s="111">
        <f t="shared" si="165"/>
        <v>53.737099740748285</v>
      </c>
      <c r="F808" s="229"/>
      <c r="H808" s="13"/>
    </row>
    <row r="809" spans="1:8" x14ac:dyDescent="0.3">
      <c r="C809" s="238">
        <f>C807+C808</f>
        <v>3809358.3336999998</v>
      </c>
      <c r="D809" s="238">
        <f>D807+D808</f>
        <v>3231716.2076000012</v>
      </c>
    </row>
    <row r="810" spans="1:8" x14ac:dyDescent="0.3">
      <c r="B810" s="237">
        <v>1</v>
      </c>
      <c r="C810" s="239">
        <v>62</v>
      </c>
      <c r="D810" s="228"/>
    </row>
    <row r="811" spans="1:8" x14ac:dyDescent="0.3">
      <c r="B811" s="240" t="s">
        <v>96</v>
      </c>
      <c r="C811" s="239">
        <v>26</v>
      </c>
      <c r="D811" s="228"/>
    </row>
    <row r="812" spans="1:8" x14ac:dyDescent="0.3">
      <c r="B812" s="241" t="s">
        <v>97</v>
      </c>
      <c r="C812" s="239">
        <v>23</v>
      </c>
      <c r="D812" s="228"/>
    </row>
    <row r="813" spans="1:8" x14ac:dyDescent="0.3">
      <c r="B813" s="241" t="s">
        <v>98</v>
      </c>
      <c r="C813" s="239">
        <v>15</v>
      </c>
      <c r="D813" s="228"/>
    </row>
    <row r="817" spans="3:3" x14ac:dyDescent="0.3">
      <c r="C817" s="98"/>
    </row>
    <row r="818" spans="3:3" x14ac:dyDescent="0.3">
      <c r="C818"/>
    </row>
    <row r="819" spans="3:3" x14ac:dyDescent="0.3">
      <c r="C819" s="98"/>
    </row>
    <row r="820" spans="3:3" x14ac:dyDescent="0.3">
      <c r="C820"/>
    </row>
    <row r="821" spans="3:3" x14ac:dyDescent="0.3">
      <c r="C821" s="98"/>
    </row>
    <row r="822" spans="3:3" x14ac:dyDescent="0.3">
      <c r="C822"/>
    </row>
    <row r="823" spans="3:3" x14ac:dyDescent="0.3">
      <c r="C823" s="98"/>
    </row>
  </sheetData>
  <customSheetViews>
    <customSheetView guid="{3693EDC1-FD1C-4AF3-912C-19CDCDBFB43C}" scale="70" showPageBreaks="1" fitToPage="1" printArea="1" view="pageBreakPreview">
      <pane ySplit="6" topLeftCell="A672" activePane="bottomLeft" state="frozen"/>
      <selection pane="bottomLeft" activeCell="B678" sqref="B678"/>
      <rowBreaks count="1" manualBreakCount="1">
        <brk id="43" max="16383" man="1"/>
      </rowBreaks>
      <pageMargins left="0" right="0" top="0" bottom="0" header="0" footer="0"/>
      <pageSetup paperSize="9" scale="51" firstPageNumber="55" fitToHeight="0" orientation="portrait" useFirstPageNumber="1" r:id="rId1"/>
      <headerFooter>
        <oddFooter>&amp;R &amp;P</oddFooter>
      </headerFooter>
    </customSheetView>
    <customSheetView guid="{7EFB992A-5645-4F29-95A8-993A90C7BBCC}" scale="70" showPageBreaks="1" fitToPage="1" printArea="1">
      <pane ySplit="6" topLeftCell="A334" activePane="bottomLeft" state="frozen"/>
      <selection pane="bottomLeft" activeCell="F340" sqref="F340"/>
      <rowBreaks count="7" manualBreakCount="7">
        <brk id="43" min="1" max="5" man="1"/>
        <brk id="88" min="1" max="5" man="1"/>
        <brk id="167" min="1" max="5" man="1"/>
        <brk id="249" min="1" max="5" man="1"/>
        <brk id="309" min="1" max="5" man="1"/>
        <brk id="383" min="1" max="5" man="1"/>
        <brk id="459" min="1" max="5" man="1"/>
      </rowBreaks>
      <pageMargins left="0" right="0" top="0" bottom="0" header="0" footer="0"/>
      <pageSetup paperSize="9" scale="61" firstPageNumber="57" fitToHeight="0" orientation="portrait" useFirstPageNumber="1" r:id="rId2"/>
      <headerFooter>
        <oddFooter>&amp;R &amp;P</oddFooter>
      </headerFooter>
    </customSheetView>
    <customSheetView guid="{161695C3-1CE5-4E5C-AD86-E27CE310F608}" scale="80" showPageBreaks="1" fitToPage="1" printArea="1" hiddenRows="1" view="pageBreakPreview">
      <pane ySplit="6" topLeftCell="A151" activePane="bottomLeft" state="frozen"/>
      <selection pane="bottomLeft" activeCell="A162" sqref="A162"/>
      <rowBreaks count="12" manualBreakCount="12">
        <brk id="43" min="1" max="5" man="1"/>
        <brk id="75" min="1" max="5" man="1"/>
        <brk id="99" min="1" max="5" man="1"/>
        <brk id="129" min="1" max="5" man="1"/>
        <brk id="170" min="1" max="5" man="1"/>
        <brk id="209" min="1" max="5" man="1"/>
        <brk id="248" min="1" max="5" man="1"/>
        <brk id="281" min="1" max="5" man="1"/>
        <brk id="325" min="1" max="5" man="1"/>
        <brk id="363" min="1" max="5" man="1"/>
        <brk id="401" min="1" max="5" man="1"/>
        <brk id="435" min="1" max="5" man="1"/>
      </rowBreaks>
      <pageMargins left="0" right="0" top="0" bottom="0" header="0" footer="0"/>
      <pageSetup paperSize="9" scale="43" firstPageNumber="53" fitToHeight="0" orientation="portrait" useFirstPageNumber="1" r:id="rId3"/>
      <headerFooter>
        <oddFooter>&amp;R &amp;P</oddFooter>
      </headerFooter>
    </customSheetView>
    <customSheetView guid="{E804F883-CA9D-4450-B2B1-A56C9C315ECD}" scale="70" showPageBreaks="1" fitToPage="1" printArea="1">
      <pane ySplit="6" topLeftCell="A383" activePane="bottomLeft" state="frozen"/>
      <selection pane="bottomLeft" activeCell="F386" sqref="F386"/>
      <rowBreaks count="11" manualBreakCount="11">
        <brk id="47" min="1" max="5" man="1"/>
        <brk id="91" min="1" max="5" man="1"/>
        <brk id="139" min="1" max="5" man="1"/>
        <brk id="173" min="1" max="5" man="1"/>
        <brk id="220" min="1" max="5" man="1"/>
        <brk id="265" min="1" max="5" man="1"/>
        <brk id="302" min="1" max="5" man="1"/>
        <brk id="331" min="1" max="5" man="1"/>
        <brk id="366" min="1" max="5" man="1"/>
        <brk id="396" min="1" max="5" man="1"/>
        <brk id="434" min="1" max="5" man="1"/>
      </rowBreaks>
      <pageMargins left="0" right="0" top="0" bottom="0" header="0" footer="0"/>
      <pageSetup paperSize="9" scale="45" firstPageNumber="57" fitToHeight="0" orientation="portrait" useFirstPageNumber="1" r:id="rId4"/>
      <headerFooter>
        <oddFooter>&amp;R &amp;P</oddFooter>
      </headerFooter>
    </customSheetView>
    <customSheetView guid="{10610988-B7D0-46D7-B8FD-DA5F72A4893C}" scale="70" showPageBreaks="1" fitToPage="1" printArea="1" hiddenRows="1">
      <pane ySplit="6" topLeftCell="A53" activePane="bottomLeft" state="frozen"/>
      <selection pane="bottomLeft" activeCell="F63" sqref="F63"/>
      <pageMargins left="0" right="0" top="0" bottom="0" header="0" footer="0"/>
      <pageSetup paperSize="9" scale="45" firstPageNumber="53" fitToHeight="0" orientation="portrait" useFirstPageNumber="1" r:id="rId5"/>
      <headerFooter>
        <oddFooter>&amp;R &amp;P</oddFooter>
      </headerFooter>
    </customSheetView>
    <customSheetView guid="{E7170C51-9D5A-4A08-B92E-A8EB730D7DEE}" scale="70" showPageBreaks="1" fitToPage="1" printArea="1">
      <pane ySplit="6" topLeftCell="A657" activePane="bottomLeft" state="frozen"/>
      <selection pane="bottomLeft" activeCell="G660" sqref="G660"/>
      <pageMargins left="0" right="0" top="0" bottom="0" header="0" footer="0"/>
      <pageSetup paperSize="9" scale="57" firstPageNumber="55" fitToHeight="0" orientation="portrait" useFirstPageNumber="1" r:id="rId6"/>
      <headerFooter>
        <oddFooter>&amp;R &amp;P</oddFooter>
      </headerFooter>
    </customSheetView>
  </customSheetViews>
  <mergeCells count="24">
    <mergeCell ref="B3:F3"/>
    <mergeCell ref="B8:F8"/>
    <mergeCell ref="B617:F617"/>
    <mergeCell ref="B142:F142"/>
    <mergeCell ref="B20:F20"/>
    <mergeCell ref="B566:F566"/>
    <mergeCell ref="B452:F452"/>
    <mergeCell ref="B228:F228"/>
    <mergeCell ref="B7:F7"/>
    <mergeCell ref="B292:F292"/>
    <mergeCell ref="B293:F293"/>
    <mergeCell ref="B780:F780"/>
    <mergeCell ref="B699:F699"/>
    <mergeCell ref="B540:F540"/>
    <mergeCell ref="B365:F365"/>
    <mergeCell ref="B48:F48"/>
    <mergeCell ref="B645:F645"/>
    <mergeCell ref="B202:F202"/>
    <mergeCell ref="B740:F740"/>
    <mergeCell ref="B507:F507"/>
    <mergeCell ref="B724:F724"/>
    <mergeCell ref="B393:F393"/>
    <mergeCell ref="B322:F322"/>
    <mergeCell ref="B723:F723"/>
  </mergeCells>
  <pageMargins left="0" right="0" top="0" bottom="0" header="0" footer="0"/>
  <pageSetup paperSize="9" scale="51" firstPageNumber="55" fitToHeight="0" orientation="portrait" useFirstPageNumber="1" r:id="rId7"/>
  <headerFooter>
    <oddFooter>&amp;R &amp;P</oddFooter>
  </headerFooter>
  <rowBreaks count="1" manualBreakCount="1">
    <brk id="43" max="16383" man="1"/>
  </rowBreaks>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1</vt:lpstr>
      <vt:lpstr>'Приложение 1'!Заголовки_для_печати</vt:lpstr>
      <vt:lpstr>'Приложение 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Саратова Ольга Сергеевна</cp:lastModifiedBy>
  <cp:lastPrinted>2021-04-29T11:26:30Z</cp:lastPrinted>
  <dcterms:created xsi:type="dcterms:W3CDTF">2006-09-16T00:00:00Z</dcterms:created>
  <dcterms:modified xsi:type="dcterms:W3CDTF">2023-05-24T11:34:04Z</dcterms:modified>
</cp:coreProperties>
</file>