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4.xml" ContentType="application/vnd.openxmlformats-officedocument.spreadsheetml.revisionLog+xml"/>
  <Override PartName="/xl/revisions/revisionLog27.xml" ContentType="application/vnd.openxmlformats-officedocument.spreadsheetml.revisionLog+xml"/>
  <Override PartName="/xl/revisions/revisionLog3.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УЭ\ОТДЕЛ АНАЛИТИКИ\МУНИЦИПАЛЬНЫЕ и ГОС. ПРОГРАММЫ\Годовой отчет о ходе реализации и оценке эффективности МП за 2022 год\"/>
    </mc:Choice>
  </mc:AlternateContent>
  <bookViews>
    <workbookView xWindow="0" yWindow="0" windowWidth="15900" windowHeight="11985"/>
  </bookViews>
  <sheets>
    <sheet name="Приложение 2" sheetId="1" r:id="rId1"/>
  </sheets>
  <definedNames>
    <definedName name="_xlnm._FilterDatabase" localSheetId="0" hidden="1">'Приложение 2'!$B$5:$J$202</definedName>
    <definedName name="Z_10002042_64B8_47E1_9CF6_7701B56F6EC0_.wvu.FilterData" localSheetId="0" hidden="1">'Приложение 2'!$C$1:$L$200</definedName>
    <definedName name="Z_10002042_64B8_47E1_9CF6_7701B56F6EC0_.wvu.PrintArea" localSheetId="0" hidden="1">'Приложение 2'!$C$1:$J$200</definedName>
    <definedName name="Z_10002042_64B8_47E1_9CF6_7701B56F6EC0_.wvu.PrintTitles" localSheetId="0" hidden="1">'Приложение 2'!$3:$5</definedName>
    <definedName name="Z_1CE71A84_9934_4FEF_A487_531D2C025D89_.wvu.FilterData" localSheetId="0" hidden="1">'Приложение 2'!$C$1:$L$194</definedName>
    <definedName name="Z_21B28D17_A28D_4EE3_A0BB_B4D2BEE24740_.wvu.FilterData" localSheetId="0" hidden="1">'Приложение 2'!$C$1:$L$194</definedName>
    <definedName name="Z_24F3EF07_704C_4CD6_ACFE_75AF2C86A0EB_.wvu.FilterData" localSheetId="0" hidden="1">'Приложение 2'!$C$1:$L$200</definedName>
    <definedName name="Z_26D225E8_6CD8_47BF_88DA_DDD3932852C6_.wvu.FilterData" localSheetId="0" hidden="1">'Приложение 2'!$B$5:$J$202</definedName>
    <definedName name="Z_29EBB03D_D157_4DB4_B2FB_3BC1828B8F46_.wvu.Cols" localSheetId="0" hidden="1">'Приложение 2'!$A:$A</definedName>
    <definedName name="Z_29EBB03D_D157_4DB4_B2FB_3BC1828B8F46_.wvu.FilterData" localSheetId="0" hidden="1">'Приложение 2'!$C$1:$L$200</definedName>
    <definedName name="Z_29EBB03D_D157_4DB4_B2FB_3BC1828B8F46_.wvu.PrintArea" localSheetId="0" hidden="1">'Приложение 2'!$C$1:$J$200</definedName>
    <definedName name="Z_29EBB03D_D157_4DB4_B2FB_3BC1828B8F46_.wvu.PrintTitles" localSheetId="0" hidden="1">'Приложение 2'!$3:$5</definedName>
    <definedName name="Z_2F9EB97B_D6F7_46DC_B37C_0B44B74BFC16_.wvu.FilterData" localSheetId="0" hidden="1">'Приложение 2'!$C$1:$L$194</definedName>
    <definedName name="Z_34E5FEBC_9BE8_4E19_9060_69760C173A6A_.wvu.FilterData" localSheetId="0" hidden="1">'Приложение 2'!$C$1:$L$194</definedName>
    <definedName name="Z_355F3DCA_2977_4C49_BACF_D67A51825EB3_.wvu.FilterData" localSheetId="0" hidden="1">'Приложение 2'!$C$1:$L$194</definedName>
    <definedName name="Z_3A557100_9F28_4CAE_BE2B_77DADCE4D6AC_.wvu.FilterData" localSheetId="0" hidden="1">'Приложение 2'!$I$1:$I$210</definedName>
    <definedName name="Z_3A557100_9F28_4CAE_BE2B_77DADCE4D6AC_.wvu.PrintArea" localSheetId="0" hidden="1">'Приложение 2'!$C$1:$J$200</definedName>
    <definedName name="Z_3A557100_9F28_4CAE_BE2B_77DADCE4D6AC_.wvu.PrintTitles" localSheetId="0" hidden="1">'Приложение 2'!$3:$5</definedName>
    <definedName name="Z_3BE71CE0_9C68_4FED_89A6_DA5BA5488FB3_.wvu.FilterData" localSheetId="0" hidden="1">'Приложение 2'!$C$1:$L$200</definedName>
    <definedName name="Z_42ACCCE3_7A22_4B99_A5AC_1CE46E7974CE_.wvu.FilterData" localSheetId="0" hidden="1">'Приложение 2'!$C$1:$L$200</definedName>
    <definedName name="Z_43FF2586_47A0_4852_986E_EDBB77FC7F7C_.wvu.FilterData" localSheetId="0" hidden="1">'Приложение 2'!$C$1:$L$202</definedName>
    <definedName name="Z_47B689C4_ABBE_41BA_9B3C_3E610DB9C5AC_.wvu.Cols" localSheetId="0" hidden="1">'Приложение 2'!$A:$A</definedName>
    <definedName name="Z_47B689C4_ABBE_41BA_9B3C_3E610DB9C5AC_.wvu.FilterData" localSheetId="0" hidden="1">'Приложение 2'!$C$1:$L$202</definedName>
    <definedName name="Z_47B689C4_ABBE_41BA_9B3C_3E610DB9C5AC_.wvu.PrintArea" localSheetId="0" hidden="1">'Приложение 2'!$C$1:$J$200</definedName>
    <definedName name="Z_47B689C4_ABBE_41BA_9B3C_3E610DB9C5AC_.wvu.PrintTitles" localSheetId="0" hidden="1">'Приложение 2'!$3:$5</definedName>
    <definedName name="Z_532EF44B_0B5F_4771_8913_4BFCE2C984CC_.wvu.FilterData" localSheetId="0" hidden="1">'Приложение 2'!$C$1:$L$194</definedName>
    <definedName name="Z_5B13954C_E37B_40DA_9C35_62B3D0E8C7C2_.wvu.FilterData" localSheetId="0" hidden="1">'Приложение 2'!$C$1:$L$200</definedName>
    <definedName name="Z_5E428F58_D327_4B48_A9FB_724E3B131F7F_.wvu.FilterData" localSheetId="0" hidden="1">'Приложение 2'!$C$1:$L$194</definedName>
    <definedName name="Z_6803D6B6_333B_4A1B_A3CD_25638043E8EB_.wvu.FilterData" localSheetId="0" hidden="1">'Приложение 2'!$C$1:$L$200</definedName>
    <definedName name="Z_73EB819A_D15A_4F77_AC5C_3AD050B6B638_.wvu.FilterData" localSheetId="0" hidden="1">'Приложение 2'!$C$1:$L$194</definedName>
    <definedName name="Z_7498D4DE_25D4_48C3_9474_2C5F04C6F0AD_.wvu.FilterData" localSheetId="0" hidden="1">'Приложение 2'!$C$1:$L$200</definedName>
    <definedName name="Z_7EFD5F91_DCB3_4A46_8836_17AA48B6DD0D_.wvu.FilterData" localSheetId="0" hidden="1">'Приложение 2'!$C$1:$L$202</definedName>
    <definedName name="Z_82D8AE93_4656_4732_9E81_CF8B2E17AA8B_.wvu.FilterData" localSheetId="0" hidden="1">'Приложение 2'!$C$1:$L$194</definedName>
    <definedName name="Z_8D615D26_3973_432E_BA47_2F210EEC7968_.wvu.FilterData" localSheetId="0" hidden="1">'Приложение 2'!$C$1:$L$194</definedName>
    <definedName name="Z_9B8CFFA8_C857_4156_B2D3_EB8167F689F9_.wvu.FilterData" localSheetId="0" hidden="1">'Приложение 2'!$C$1:$L$194</definedName>
    <definedName name="Z_AE7988BB_8025_4644_80EB_D22CF3219779_.wvu.FilterData" localSheetId="0" hidden="1">'Приложение 2'!$C$1:$L$202</definedName>
    <definedName name="Z_BA841332_DFE8_4B37_BA4A_C5C5E49832E3_.wvu.FilterData" localSheetId="0" hidden="1">'Приложение 2'!$B$5:$J$202</definedName>
    <definedName name="Z_BA841332_DFE8_4B37_BA4A_C5C5E49832E3_.wvu.PrintArea" localSheetId="0" hidden="1">'Приложение 2'!$C$1:$J$200</definedName>
    <definedName name="Z_BA841332_DFE8_4B37_BA4A_C5C5E49832E3_.wvu.PrintTitles" localSheetId="0" hidden="1">'Приложение 2'!$3:$5</definedName>
    <definedName name="Z_BB6A1CA0_D8AE_45CF_BD43_AED73A6D102D_.wvu.FilterData" localSheetId="0" hidden="1">'Приложение 2'!$C$1:$L$200</definedName>
    <definedName name="Z_BEB47F73_A9A3_4FD0_B4C6_153FE90FA1F0_.wvu.FilterData" localSheetId="0" hidden="1">'Приложение 2'!$I$1:$I$210</definedName>
    <definedName name="Z_BF79ED37_BEA9_465E_B9B1_70EC1C180F8D_.wvu.FilterData" localSheetId="0" hidden="1">'Приложение 2'!$C$1:$L$200</definedName>
    <definedName name="Z_BFA1C89A_0399_4765_875D_95183FF494AD_.wvu.FilterData" localSheetId="0" hidden="1">'Приложение 2'!$C$1:$L$194</definedName>
    <definedName name="Z_C934BD91_DDEA_4076_A147_7986E4E9B0ED_.wvu.FilterData" localSheetId="0" hidden="1">'Приложение 2'!$C$1:$L$194</definedName>
    <definedName name="Z_D02414CE_9AF1_48F2_B9C1_8FD13886ED45_.wvu.FilterData" localSheetId="0" hidden="1">'Приложение 2'!$C$1:$L$200</definedName>
    <definedName name="Z_DB100ABA_7F0E_45CD_90F9_075FB0E255C0_.wvu.FilterData" localSheetId="0" hidden="1">'Приложение 2'!$C$1:$L$194</definedName>
    <definedName name="Z_DE0DDA78_B92A_4D1C_B8DF_6477086525E1_.wvu.FilterData" localSheetId="0" hidden="1">'Приложение 2'!$C$1:$L$200</definedName>
    <definedName name="Z_DE2D4942_7408_4E97_8066_36FDC42C9E89_.wvu.FilterData" localSheetId="0" hidden="1">'Приложение 2'!$C$1:$L$200</definedName>
    <definedName name="Z_DE2D4942_7408_4E97_8066_36FDC42C9E89_.wvu.PrintArea" localSheetId="0" hidden="1">'Приложение 2'!$C$1:$J$200</definedName>
    <definedName name="Z_DE2D4942_7408_4E97_8066_36FDC42C9E89_.wvu.PrintTitles" localSheetId="0" hidden="1">'Приложение 2'!$3:$5</definedName>
    <definedName name="Z_DE2D4942_7408_4E97_8066_36FDC42C9E89_.wvu.Rows" localSheetId="0" hidden="1">'Приложение 2'!#REF!</definedName>
    <definedName name="Z_DFB31995_2AEB_472B_8C71_A88E9F198D39_.wvu.FilterData" localSheetId="0" hidden="1">'Приложение 2'!$C$1:$L$200</definedName>
    <definedName name="Z_E117B27D_63B4_4753_ACF6_36742AC2117E_.wvu.FilterData" localSheetId="0" hidden="1">'Приложение 2'!$C$1:$L$200</definedName>
    <definedName name="Z_E66457B1_D224_45F0_AE93_1B5AFC4C2E4C_.wvu.FilterData" localSheetId="0" hidden="1">'Приложение 2'!$C$1:$L$200</definedName>
    <definedName name="Z_E71649D5_E5DB_4EE1_90FA_A1BFB6D16EDE_.wvu.FilterData" localSheetId="0" hidden="1">'Приложение 2'!$C$1:$L$200</definedName>
    <definedName name="Z_F38AB824_A903_4D40_97D6_EA19EFD2DCE7_.wvu.FilterData" localSheetId="0" hidden="1">'Приложение 2'!$C$1:$L$200</definedName>
    <definedName name="Z_FE1A582F_FFC0_4668_8D83_C577CF374075_.wvu.FilterData" localSheetId="0" hidden="1">'Приложение 2'!$B$5:$J$202</definedName>
    <definedName name="Z_FEA8BA84_09E7_4AC9_B99A_D42DE5EF1549_.wvu.Cols" localSheetId="0" hidden="1">'Приложение 2'!$A:$A</definedName>
    <definedName name="Z_FEA8BA84_09E7_4AC9_B99A_D42DE5EF1549_.wvu.FilterData" localSheetId="0" hidden="1">'Приложение 2'!$B$5:$J$202</definedName>
    <definedName name="Z_FEA8BA84_09E7_4AC9_B99A_D42DE5EF1549_.wvu.PrintArea" localSheetId="0" hidden="1">'Приложение 2'!$B$1:$L$211</definedName>
    <definedName name="Z_FEA8BA84_09E7_4AC9_B99A_D42DE5EF1549_.wvu.PrintTitles" localSheetId="0" hidden="1">'Приложение 2'!$3:$5</definedName>
    <definedName name="_xlnm.Print_Titles" localSheetId="0">'Приложение 2'!$3:$5</definedName>
    <definedName name="_xlnm.Print_Area" localSheetId="0">'Приложение 2'!$B$1:$L$211</definedName>
  </definedNames>
  <calcPr calcId="152511"/>
  <customWorkbookViews>
    <customWorkbookView name="Саратова Ольга Сергеевна - Личное представление" guid="{FEA8BA84-09E7-4AC9-B99A-D42DE5EF1549}" mergeInterval="0" personalView="1" xWindow="358" yWindow="27" windowWidth="1367" windowHeight="1015" activeSheetId="1"/>
    <customWorkbookView name="Шишкина Юлия Андреева - Личное представление" guid="{47B689C4-ABBE-41BA-9B3C-3E610DB9C5AC}" mergeInterval="0" personalView="1" xWindow="33" yWindow="13" windowWidth="990" windowHeight="889" activeSheetId="1"/>
    <customWorkbookView name="Логинова Ленара Юлдашевна - Личное представление" guid="{29EBB03D-D157-4DB4-B2FB-3BC1828B8F46}" mergeInterval="0" personalView="1" maximized="1" windowWidth="1916" windowHeight="854" activeSheetId="1"/>
    <customWorkbookView name="Степаненко Наталья Алексеевна - Личное представление" guid="{DE2D4942-7408-4E97-8066-36FDC42C9E89}" mergeInterval="0" personalView="1" maximized="1" xWindow="-8" yWindow="-8" windowWidth="1936" windowHeight="1056" activeSheetId="1"/>
    <customWorkbookView name="Бондарева Оксана Петровна - Личное представление" guid="{10002042-64B8-47E1-9CF6-7701B56F6EC0}" mergeInterval="0" personalView="1" maximized="1" xWindow="-8" yWindow="-8" windowWidth="1936" windowHeight="1056" activeSheetId="1"/>
    <customWorkbookView name="Загорская Елена Георгиевна - Личное представление" guid="{3A557100-9F28-4CAE-BE2B-77DADCE4D6AC}" mergeInterval="0" personalView="1" maximized="1" xWindow="-8" yWindow="-8" windowWidth="1936" windowHeight="1056" activeSheetId="1"/>
    <customWorkbookView name="Митина Екатерина Сергеевна - Личное представление" guid="{BA841332-DFE8-4B37-BA4A-C5C5E49832E3}" mergeInterval="0" personalView="1" maximized="1" xWindow="-8" yWindow="-8" windowWidth="1936" windowHeight="1056" activeSheetId="1"/>
  </customWorkbookViews>
</workbook>
</file>

<file path=xl/calcChain.xml><?xml version="1.0" encoding="utf-8"?>
<calcChain xmlns="http://schemas.openxmlformats.org/spreadsheetml/2006/main">
  <c r="I111" i="1" l="1"/>
  <c r="I199" i="1" l="1"/>
  <c r="I200" i="1"/>
  <c r="I106" i="1" l="1"/>
  <c r="I117" i="1" l="1"/>
  <c r="I115" i="1"/>
  <c r="I16" i="1" l="1"/>
  <c r="I57" i="1" l="1"/>
  <c r="I86" i="1" l="1"/>
  <c r="I183" i="1" l="1"/>
  <c r="I185" i="1"/>
  <c r="I21" i="1" l="1"/>
  <c r="I49" i="1" l="1"/>
  <c r="I48" i="1"/>
  <c r="I47" i="1"/>
  <c r="I46" i="1"/>
  <c r="I44" i="1"/>
  <c r="I43" i="1"/>
  <c r="I42" i="1"/>
  <c r="I40" i="1"/>
  <c r="I39" i="1"/>
  <c r="I38" i="1"/>
  <c r="I36" i="1"/>
  <c r="I35" i="1"/>
  <c r="I34" i="1"/>
  <c r="I33" i="1"/>
  <c r="I32" i="1"/>
  <c r="I31" i="1"/>
  <c r="I30" i="1"/>
  <c r="I29" i="1"/>
  <c r="I28" i="1"/>
  <c r="I27" i="1"/>
  <c r="I25" i="1"/>
  <c r="K26" i="1" l="1"/>
  <c r="K25" i="1"/>
  <c r="I138" i="1"/>
  <c r="I151" i="1"/>
  <c r="I149" i="1" l="1"/>
  <c r="G144" i="1"/>
  <c r="H144" i="1"/>
  <c r="I144" i="1" l="1"/>
  <c r="I12" i="1"/>
  <c r="I133" i="1" l="1"/>
  <c r="I132" i="1"/>
  <c r="I131" i="1"/>
  <c r="I130" i="1"/>
  <c r="I129" i="1"/>
  <c r="K129" i="1" l="1"/>
  <c r="I23" i="1"/>
  <c r="I20" i="1"/>
  <c r="I19" i="1"/>
  <c r="I18" i="1"/>
  <c r="I17" i="1"/>
  <c r="I15" i="1"/>
  <c r="I14" i="1"/>
  <c r="K14" i="1" l="1"/>
  <c r="L14" i="1"/>
  <c r="I93" i="1"/>
  <c r="I92" i="1"/>
  <c r="I91" i="1"/>
  <c r="I90" i="1"/>
  <c r="I89" i="1"/>
  <c r="K89" i="1" l="1"/>
  <c r="I167" i="1"/>
  <c r="I166" i="1"/>
  <c r="I165" i="1"/>
  <c r="I164" i="1"/>
  <c r="I163" i="1"/>
  <c r="I161" i="1" l="1"/>
  <c r="I160" i="1"/>
  <c r="I159" i="1"/>
  <c r="I158" i="1"/>
  <c r="I156" i="1"/>
  <c r="I155" i="1"/>
  <c r="I154" i="1"/>
  <c r="I153" i="1"/>
  <c r="K153" i="1" l="1"/>
  <c r="I79" i="1"/>
  <c r="I84" i="1"/>
  <c r="I80" i="1"/>
  <c r="I77" i="1" l="1"/>
  <c r="I104" i="1"/>
  <c r="I103" i="1"/>
  <c r="I102" i="1"/>
  <c r="I101" i="1"/>
  <c r="I194" i="1"/>
  <c r="I193" i="1"/>
  <c r="I192" i="1"/>
  <c r="I191" i="1"/>
  <c r="I190" i="1"/>
  <c r="I189" i="1"/>
  <c r="I188" i="1"/>
  <c r="I187" i="1"/>
  <c r="I186" i="1"/>
  <c r="I184" i="1"/>
  <c r="I182" i="1"/>
  <c r="I181" i="1"/>
  <c r="I179" i="1"/>
  <c r="I178" i="1"/>
  <c r="I174" i="1"/>
  <c r="I173" i="1"/>
  <c r="I172" i="1"/>
  <c r="I170" i="1"/>
  <c r="I169" i="1"/>
  <c r="I110" i="1"/>
  <c r="I109" i="1"/>
  <c r="I108" i="1"/>
  <c r="I107" i="1"/>
  <c r="I127" i="1"/>
  <c r="I126" i="1"/>
  <c r="I125" i="1"/>
  <c r="I124" i="1"/>
  <c r="I123" i="1"/>
  <c r="I202" i="1"/>
  <c r="I201" i="1"/>
  <c r="I198" i="1"/>
  <c r="I197" i="1"/>
  <c r="I196" i="1"/>
  <c r="I150" i="1"/>
  <c r="I143" i="1"/>
  <c r="I142" i="1"/>
  <c r="I141" i="1"/>
  <c r="I140" i="1"/>
  <c r="I139" i="1"/>
  <c r="I137" i="1"/>
  <c r="I136" i="1"/>
  <c r="I121" i="1"/>
  <c r="I120" i="1"/>
  <c r="I119" i="1"/>
  <c r="I118" i="1"/>
  <c r="I116" i="1"/>
  <c r="I114" i="1"/>
  <c r="I113" i="1"/>
  <c r="I99" i="1"/>
  <c r="I98" i="1"/>
  <c r="I97" i="1"/>
  <c r="I96" i="1"/>
  <c r="I95" i="1"/>
  <c r="I85" i="1"/>
  <c r="I83" i="1"/>
  <c r="I82" i="1"/>
  <c r="I78" i="1"/>
  <c r="I76" i="1"/>
  <c r="I65" i="1"/>
  <c r="I64" i="1"/>
  <c r="I63" i="1"/>
  <c r="I62" i="1"/>
  <c r="I61" i="1"/>
  <c r="I60" i="1"/>
  <c r="I59" i="1"/>
  <c r="I58" i="1"/>
  <c r="I56" i="1"/>
  <c r="I55" i="1"/>
  <c r="I54" i="1"/>
  <c r="I53" i="1"/>
  <c r="I52" i="1"/>
  <c r="I51" i="1"/>
  <c r="I74" i="1"/>
  <c r="I73" i="1"/>
  <c r="I72" i="1"/>
  <c r="I71" i="1"/>
  <c r="I70" i="1"/>
  <c r="I69" i="1"/>
  <c r="I68" i="1"/>
  <c r="I67" i="1"/>
  <c r="I9" i="1"/>
  <c r="I11" i="1"/>
  <c r="I10" i="1"/>
  <c r="I8" i="1"/>
  <c r="K196" i="1" l="1"/>
  <c r="K95" i="1"/>
  <c r="K136" i="1"/>
  <c r="K106" i="1"/>
  <c r="K8" i="1"/>
  <c r="K67" i="1"/>
  <c r="K51" i="1"/>
  <c r="K76" i="1"/>
  <c r="K113" i="1"/>
  <c r="K123" i="1"/>
  <c r="K170" i="1"/>
  <c r="K169" i="1" s="1"/>
  <c r="K181" i="1"/>
  <c r="K77" i="1"/>
  <c r="K52" i="1"/>
  <c r="K178" i="1"/>
  <c r="K101" i="1"/>
  <c r="L11" i="1" l="1"/>
  <c r="K68" i="1" l="1"/>
  <c r="K163" i="1" l="1"/>
  <c r="F206" i="1" s="1"/>
</calcChain>
</file>

<file path=xl/comments1.xml><?xml version="1.0" encoding="utf-8"?>
<comments xmlns="http://schemas.openxmlformats.org/spreadsheetml/2006/main">
  <authors>
    <author>Саратова Ольга Сергеевна</author>
  </authors>
  <commentList>
    <comment ref="I170" authorId="0" guid="{18B75C2E-E81D-448E-921E-BB62D431B95B}" shapeId="0">
      <text>
        <r>
          <rPr>
            <b/>
            <sz val="9"/>
            <color indexed="81"/>
            <rFont val="Tahoma"/>
            <family val="2"/>
            <charset val="204"/>
          </rPr>
          <t xml:space="preserve">47,24
</t>
        </r>
      </text>
    </comment>
  </commentList>
</comments>
</file>

<file path=xl/sharedStrings.xml><?xml version="1.0" encoding="utf-8"?>
<sst xmlns="http://schemas.openxmlformats.org/spreadsheetml/2006/main" count="681" uniqueCount="397">
  <si>
    <t>№ п/п</t>
  </si>
  <si>
    <t>Наименование показателей результатов</t>
  </si>
  <si>
    <t>Ед. измерения</t>
  </si>
  <si>
    <t>Базовый показатель на начало реализации программы</t>
  </si>
  <si>
    <t>Степень достижения запланированного результата за отчетный период, причины отрицательной динамики показателей, а также меры с помощью которых удалось улучшить значение целевых показателей</t>
  </si>
  <si>
    <t>план</t>
  </si>
  <si>
    <t>факт</t>
  </si>
  <si>
    <t>%</t>
  </si>
  <si>
    <t>1.</t>
  </si>
  <si>
    <t>единиц</t>
  </si>
  <si>
    <t>2.</t>
  </si>
  <si>
    <t>голов</t>
  </si>
  <si>
    <t>3.</t>
  </si>
  <si>
    <t>4.</t>
  </si>
  <si>
    <t>тонн</t>
  </si>
  <si>
    <t>ед.</t>
  </si>
  <si>
    <t>5.</t>
  </si>
  <si>
    <t>человек</t>
  </si>
  <si>
    <t>Организация временного трудоустройства несовершеннолетних граждан в возрасте от 14 до 18 лет в течение учебного года</t>
  </si>
  <si>
    <t>Организация проведения оплачиваемых общественных работ для не занятых трудовой деятельностью и безработных граждан</t>
  </si>
  <si>
    <t>6.</t>
  </si>
  <si>
    <t>7.</t>
  </si>
  <si>
    <t>8.</t>
  </si>
  <si>
    <t>9.</t>
  </si>
  <si>
    <t>10.</t>
  </si>
  <si>
    <t>шт.</t>
  </si>
  <si>
    <t>-</t>
  </si>
  <si>
    <t>11.</t>
  </si>
  <si>
    <t>12.</t>
  </si>
  <si>
    <t>13.</t>
  </si>
  <si>
    <t>14.</t>
  </si>
  <si>
    <t>15.</t>
  </si>
  <si>
    <t>16.</t>
  </si>
  <si>
    <t>процент</t>
  </si>
  <si>
    <t xml:space="preserve"> -</t>
  </si>
  <si>
    <t xml:space="preserve"> - </t>
  </si>
  <si>
    <t>Обеспечение выполнения работ по перевозке пассажиров по городским маршрутам</t>
  </si>
  <si>
    <t>кол-во маршрутов</t>
  </si>
  <si>
    <t>Количество участников, получивших меры финансовой поддержки для улучшения жилищных условий</t>
  </si>
  <si>
    <t>Переселение семей из непригодного для проживания и аварийного жилищного фонда</t>
  </si>
  <si>
    <t>ПРИЛОЖЕНИЕ 2</t>
  </si>
  <si>
    <t xml:space="preserve">Доля благоустроенных дворовых территорий в городе Когалыме </t>
  </si>
  <si>
    <t xml:space="preserve">Доля благоустроенных общественных территорий в городе Когалыме к общей площади общественных территорий </t>
  </si>
  <si>
    <t>Площадь благоустроенных общественных территорий, приходящихся на 1 жителя муниципального образования Когалыма</t>
  </si>
  <si>
    <t>Обеспечение текущего содержания территорий городского кладбища и мест захоронений</t>
  </si>
  <si>
    <t>Выполнение услуг по погребению умерших</t>
  </si>
  <si>
    <t>Выполнение услуг по перевозке умерших с места происшедшего летального исхода</t>
  </si>
  <si>
    <t>Обеспечение деятельности муниципального казённого учреждения «Управление жилищно-коммунального хозяйства города Когалыма» по реализации полномочий Администрации города Когалыма в вопросах осуществления функций заказчика в сфере жилищно-коммунального хозяйства, капитального ремонта жилищного фонда и благоустройства, реконструкции и замены инженерных сетей тепло-, водоснабжения, ритуальных услуг и содержания мест захоронения и других работ (услуг) по обслуживанию городского хозяйства в городе Когалыме</t>
  </si>
  <si>
    <t>комплект проектно-сметной документации, шт.</t>
  </si>
  <si>
    <t>км.</t>
  </si>
  <si>
    <t>Прирост протяженности автомобильных дорог общего пользования местного значения, соответствующих нормативным требованиям к транспортно-эксплуатационным показателям, в результате капитального ремонта и ремонта автомобильных дорог</t>
  </si>
  <si>
    <t>Организация экологически мотивированных культурных мероприятий</t>
  </si>
  <si>
    <t>Исполнение плана по поступлению в бюджет города Когалыма администрируемых доходов от управления и распоряжения муниципальным имуществом города Когалыма, в том числе земельными участками</t>
  </si>
  <si>
    <t>Улучшение технических характеристик, поддержание эксплуатационного ресурса объектов муниципальной собственности</t>
  </si>
  <si>
    <t>Доля утвержденных административных регламентов предоставления муниципальных услуг</t>
  </si>
  <si>
    <t>Объем инвестиций в основной капитал (за исключением бюджетных средств) в расчете на одного жителя</t>
  </si>
  <si>
    <t>Среднее количество поставщиков (подрядчиков, исполнителей), подавших заявки на участие в одном конкурсе, аукционе, запросе котировок, запросе предложений, процедура определения поставщиков (подрядчиков, исполнителей), которых завершена на конец отчетного периода</t>
  </si>
  <si>
    <t>штук (количество заявок)</t>
  </si>
  <si>
    <t>Число субъектов малого и среднего предпринимательства в расчете на 10 тыс. населения</t>
  </si>
  <si>
    <t>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t>
  </si>
  <si>
    <t xml:space="preserve">% </t>
  </si>
  <si>
    <t>Уровень обеспеченности населения спортивными сооружениями, исходя из единовременной пропускной способности объектов спорта</t>
  </si>
  <si>
    <t>Доля граждан города Когалыма, выполнивших нормативы Всероссийского физкультурно-спортивного комплекса «Готов к труду и обороне» (ГТО), в общей численности населения, принявшего участие в сдаче нормативов Всероссийского физкультурно-спортивного комплекса «Готов к труду и обороне» (ГТО)</t>
  </si>
  <si>
    <t>из них учащихся и студентов</t>
  </si>
  <si>
    <t xml:space="preserve">Организация временного трудоустройства несовершеннолетних граждан в возрасте от 14 до 18 лет в свободное от учёбы время </t>
  </si>
  <si>
    <t>баллы</t>
  </si>
  <si>
    <t>Доля обучающихся 5-11 классов, принявших участие в школьном этапе Всероссийской олимпиады школьников (в общей численности обучающихся 5-11 классов)</t>
  </si>
  <si>
    <t>Доля педагогических работников, участвующих в профессиональных конкурсах</t>
  </si>
  <si>
    <t>Доля граждан, положительно оценивающих состояние межнациональных отношений в городе Когалыме, от числа опрошенных</t>
  </si>
  <si>
    <t xml:space="preserve">Доля граждан среднего возраста, систематически занимающихся физической культурой и спортом, в общей численности граждан среднего возраста </t>
  </si>
  <si>
    <t xml:space="preserve">Доля граждан старшего возраста, систематически занимающихся физической культурой и спортом в общей численности граждан старшего возраста </t>
  </si>
  <si>
    <t>Доля детей и молодежи, систематически занимающихся физической культурой и спортом, в общей численности детей и молодежи</t>
  </si>
  <si>
    <t xml:space="preserve">Доля лиц с ограниченными возможностями здоровья и инвалидов, систематически занимающихся физической культурой и спортом, в общей численности данной категории населения </t>
  </si>
  <si>
    <t>Доля организаций, оказывающих услуги по спортивной подготовке в соответствии с федеральными стандартами спортивной подготовки, в общем количестве организаций в сфере физической культуры и спорта, в том числе для лиц с ограниченными возможностями здоровья и инвалидов</t>
  </si>
  <si>
    <t>Доля занимающихся по программам спортивной подготовки в организациях ведомственной принадлежности физической культуры и спорта, в общем количестве занимающихся в организациях ведомственной принадлежности физической культуры и спорта</t>
  </si>
  <si>
    <t>Обеспечение электроэнергией на освещение дворов, улиц и магистралей города Когалыма</t>
  </si>
  <si>
    <t xml:space="preserve">Содействие трудоустройству незанятых инвалидов, в том числе инвалидов молодого возраста, на оборудованные (оснащенные) рабочие места </t>
  </si>
  <si>
    <t>Сохранение доли граждан, обеспеченных мерами социальной поддержки, от численности граждан, имеющих право на их получение и обратившихся за их получением</t>
  </si>
  <si>
    <t>Доля граждан принявших участие в решении вопросов развития городской среды от общего количества граждан в возрасте от 14 лет, проживающих в городе Когалыме</t>
  </si>
  <si>
    <t>Количество благоустроенных общественных пространств, включенных в реализацию программы формирования современной городской среды</t>
  </si>
  <si>
    <t xml:space="preserve">объект </t>
  </si>
  <si>
    <t>Доля потребительских споров, разрешенных в досудебном порядке и внесудебном порядке, в общем количестве споров с участием потребителей</t>
  </si>
  <si>
    <t>Количество форм и случаев непосредственного осуществления местного самоуправления и участия населения в осуществлении местного самоуправления в городе Когалыме</t>
  </si>
  <si>
    <t>Увеличение числа обращений к цифровым ресурсам архивов</t>
  </si>
  <si>
    <t>Численность туристов, размещенных в коллективных средствах размещения, тысяч человек ежегодно</t>
  </si>
  <si>
    <t>тыс. человек</t>
  </si>
  <si>
    <t xml:space="preserve">Доля обеспечения концедентом инвестиций концессионера </t>
  </si>
  <si>
    <t>мощность мВт</t>
  </si>
  <si>
    <t>Общая протяженность автомобильных дорог общего пользования местного значения, не соответствующих нормативным требованиям к транспортно-эксплуатационным показателям</t>
  </si>
  <si>
    <t>шт</t>
  </si>
  <si>
    <t>Протяженность сети автомобильных дорог общего пользования местного значения</t>
  </si>
  <si>
    <t>Обеспечение стабильности работы светофорных объектов</t>
  </si>
  <si>
    <t>17.</t>
  </si>
  <si>
    <t xml:space="preserve">Реализация мероприятий для социально ориентированных некоммерческих организаций, осуществляющих деятельность в городе Когалыме </t>
  </si>
  <si>
    <t xml:space="preserve"> - сюжетов ТРК «Инфосервис»</t>
  </si>
  <si>
    <t>Протяженность береговой линии, очищенной от бытового мусора в границах города Когалыма</t>
  </si>
  <si>
    <t>Общая площадь жилых помещений, приходящихся в среднем на 1 жителя</t>
  </si>
  <si>
    <t>кв. м.</t>
  </si>
  <si>
    <t>чел.</t>
  </si>
  <si>
    <t>Количество семей, состоящих на учёте в качестве нуждающихся в жилых помещениях, предоставляемых по договорам социального найма из муниципального жилищного фонда города Когалыма</t>
  </si>
  <si>
    <t>количество семей</t>
  </si>
  <si>
    <t>Предоставление семьям жилых помещений по договорам социального найма в связи с подходом очерёдности</t>
  </si>
  <si>
    <t>Доля населения, получившего жилые помещения и улучшившего жилищные условия в отчётном году, в общей численности населения, состоящего на учёте в качестве нуждающегося в жилых помещениях</t>
  </si>
  <si>
    <t>млн. кв. м.</t>
  </si>
  <si>
    <t>Формирование маневренного муниципального жилищного фонда</t>
  </si>
  <si>
    <t>Доступность дошкольного образования детей в возрасте от 1,5 до 3-х лет</t>
  </si>
  <si>
    <t>18.</t>
  </si>
  <si>
    <t>22.</t>
  </si>
  <si>
    <t>23.</t>
  </si>
  <si>
    <t>24.</t>
  </si>
  <si>
    <t>25.</t>
  </si>
  <si>
    <t>Группа А</t>
  </si>
  <si>
    <t>Группа В</t>
  </si>
  <si>
    <t>Группа С</t>
  </si>
  <si>
    <t>6. Муниципальная программа "Развитие жилищной сферы в городе Когалыме"</t>
  </si>
  <si>
    <t>Модернизация светофорных объектов</t>
  </si>
  <si>
    <t>тыс. рублей</t>
  </si>
  <si>
    <t>Доля детей в возрасте от 6 до 17 лет (включительно), охваченных всеми формами отдыха и оздоровления, от общей численности детей, нуждающихся в оздоровлении</t>
  </si>
  <si>
    <t xml:space="preserve">Общая численность граждан, вовлечённых центрами (сообществами, объединениями) поддержки добровольчества (волонтерства) на базе образовательных организаций, некоммерческих организаций, государственных и муниципальных учреждений, в добровольческую (волонтерскую) деятельность  </t>
  </si>
  <si>
    <t>млн. человек</t>
  </si>
  <si>
    <t>19.</t>
  </si>
  <si>
    <t>20.</t>
  </si>
  <si>
    <t>кол-во объектов</t>
  </si>
  <si>
    <t>Общее количество квадратных метров расселенного непригодного жилищного фонда</t>
  </si>
  <si>
    <t>Количество снесённых домов из непригодного для проживания и аварийного жилищного фонда</t>
  </si>
  <si>
    <t>Общая распространённость наркомании на территории города Когалыма (на 100 тыс. населения)</t>
  </si>
  <si>
    <t>1. Муниципальная программа "Экологическая безопасность города Когалыма"</t>
  </si>
  <si>
    <t>2. Муниципальная программа "Социально-экономическое развитие и инвестиции муниципального образования город Когалым"</t>
  </si>
  <si>
    <t>Охват населения благоустроенными дворовыми территориями (доля населения, проживающего в жилом фонде с благоустроенными дворовыми территориями от общей численности населения муниципального образования)</t>
  </si>
  <si>
    <t>Строительство, реконструкция объектов инженерной инфраструктуры</t>
  </si>
  <si>
    <t>Доля документов (исходящей корреспонденции), подписанных усиленной квалифицированной электронной подписью</t>
  </si>
  <si>
    <t xml:space="preserve">Число субъектов малого и среднего предпринимательства, включая индивидуальных предпринимателей и самозанятых </t>
  </si>
  <si>
    <t>Численность занятых в сфере малого и среднего предпринимательства, включая индивидуальных предпринимателей и самозанятых</t>
  </si>
  <si>
    <t>Производство молока крестьянскими (фермерскими) хозяйствами, индивидуальными предпринимателями</t>
  </si>
  <si>
    <t>Производство яиц в крестьянских (фермерских) хозяйствах, включая индивидуальных предпринимателей</t>
  </si>
  <si>
    <t>тыс. штук</t>
  </si>
  <si>
    <t xml:space="preserve">Количество приобретенной сельскохозяйственной техники и (или) оборудования </t>
  </si>
  <si>
    <t>Количество животных без владельцев на территории города Когалыма, подлежащих отлову</t>
  </si>
  <si>
    <t>Исполнение плана по налоговым и неналоговым доходам, утвержденного решением о бюджете города Когалыма</t>
  </si>
  <si>
    <t>2</t>
  </si>
  <si>
    <t>Исполнение расходных обязательств муниципального образования за отчетный финансовый год, утвержденных решением о бюджете города Когалыма</t>
  </si>
  <si>
    <t xml:space="preserve"> не менее 95%</t>
  </si>
  <si>
    <t>не менее 95%</t>
  </si>
  <si>
    <t>Количество участников мероприятий, направленных на укрепление общероссийского гражданского единства</t>
  </si>
  <si>
    <t>Численность участников мероприятий, направленных на этнокультурное развитие народов России, проживающих в муниципальном образовании</t>
  </si>
  <si>
    <t>Ремонт, в том числе капитальный, объектов муниципальной собственности</t>
  </si>
  <si>
    <t>м.п. трассы</t>
  </si>
  <si>
    <t xml:space="preserve">В рамках мероприятия муниципальной программы предусмотрено предоставление субсидии концессионерам на создание, реконструкцию, модернизацию объектов коммунальной инфраструктуры, которое носит заявительный характер. </t>
  </si>
  <si>
    <t>Доля средств бюджета города Когалыма, выделяемых немуниципальным организациям, в том числе социально ориентированным некоммерческим организациям, на предоставление услуг (работ) в общем объеме средств бюджета города Когалыма, выделяемых на предоставление услуг в сфере физической культуры и спорта</t>
  </si>
  <si>
    <t>Доля населения, принимающего участие в мероприятиях, мотивирующих ведение здорового образа жизни</t>
  </si>
  <si>
    <t>Реализация плана меропритий по снижению уровня преждевременной смертности в городе Когалыме на 2021-2025</t>
  </si>
  <si>
    <t>Количество размещенных материалов, информаций в средствах массовой информации и в сети Интернет по реализации на территории города Когалыма мероприятий по профилактике заболеваний и формированию здорового образа жизни</t>
  </si>
  <si>
    <t>Среднее время ожидания места для получения дошкольного образования детьми в возрасте от 1,5 до 3 лет</t>
  </si>
  <si>
    <t>Доля детей в возрасте от 5 до 18 лет, охваченных дополнительным образованием</t>
  </si>
  <si>
    <t>Доля педагогических работников общеобразовательных организаций, получивших вознаграждение за классное руководство, в общей численности работников такой категории</t>
  </si>
  <si>
    <t>Функционирование ресурсного центра поддержки и развития добровольчества</t>
  </si>
  <si>
    <t>Количество введенных в эксплуатацию объектов образования</t>
  </si>
  <si>
    <t>Доля обучающихся получающих начальное общее образование в муниципальных образовательных организациях, получающих бесплатное горячее питание, к общему количеству обучающихся, получающих начальное общее образование в муниципальных образовательных организациях</t>
  </si>
  <si>
    <t>месяцев</t>
  </si>
  <si>
    <t xml:space="preserve">9. </t>
  </si>
  <si>
    <t>Доля общеобразовательных организаций, оснащенных в целях внедрения цифровой образовательной среды</t>
  </si>
  <si>
    <t xml:space="preserve">21. </t>
  </si>
  <si>
    <t xml:space="preserve">Обеспечение условий для выполнения полномочий и функций, возложенных на органы местного самоуправления города Когалыма </t>
  </si>
  <si>
    <t>Охват индивидуальной профилактической работой семей, находящихся в социально опасном положении, из общего количества семей данной категории, выявленных органами и учреждениями системы профилактики безнадзорности и правонарушений несовершеннолетних</t>
  </si>
  <si>
    <t>Доля средств бюджета города Когалыма, выделяемых немуниципальным организациям, в том числе социально ориентированным некоммерческим организациям, на предоставление услуг (работ) в общем объеме средств бюджета, выделяемых на предоставление услуг в сфере культуры</t>
  </si>
  <si>
    <t>Количество специалистов сферы культуры, повысивших квалификацию на базе Центров непрерывного образования и повышение квалификации творческих и управленческих кадров в сфере культуры (нарастающим итогом)</t>
  </si>
  <si>
    <t>тыс. единиц</t>
  </si>
  <si>
    <t>Обеспечение проведения городского конкурса на присуждение премии  "Общественное признание" с целью признания заслуг граждан, внесших значительный вклад в развитие города Когалыма</t>
  </si>
  <si>
    <t>Обеспечение публикации информационных выпусков:
- газеты «Когалымский вестник»</t>
  </si>
  <si>
    <t>минут</t>
  </si>
  <si>
    <t>Увеличение количества опубликованных материалов о деятельности органов местного самоуправления на официальном сайте Администрации города Когалыма, подготовленных специалистами сектора пресс-службы</t>
  </si>
  <si>
    <t>Количество граждан, принявших участие в физкультурно-оздоровительных мероприятиях</t>
  </si>
  <si>
    <t>Увеличение доли средств бюджета автономного округа, выделенных негосударственным организациям, в том числе социально-ориентированным некоммерческим организациям, для предоставления услуг (работ), от общего объема средств бюджета, выделенных на осуществление деятельности по опеке и попечительству в городе Когалыме</t>
  </si>
  <si>
    <t>Объем жилищного строительства</t>
  </si>
  <si>
    <t>тыс. кв. метров</t>
  </si>
  <si>
    <t>Обеспечение технического и эксплуатационного обслуживания программно-технического измерительного комплекса "Одиссей" (комплексы)</t>
  </si>
  <si>
    <t>Улучшение технических характеристик, поддержание эксплуатационного ресурса объектов траснпортной инфраструктуры</t>
  </si>
  <si>
    <t>Обеспечение текущего содержания объектов благоустройства территории города Когалыма, включая озеленение территории и содержание малых архитектурных форм</t>
  </si>
  <si>
    <t>Осуществление иных полномочий в сфере жилищно-коммунального и городского хозяйства в городе Когалыме</t>
  </si>
  <si>
    <t>Выполнение работ по обустройству и ремонту пешеходных дорожек и тротуаров</t>
  </si>
  <si>
    <t>Количество благоустроенных объектов территории города Когалыма, в том числе:</t>
  </si>
  <si>
    <t>устройство ливневой канализации во дворах многоквартирных домов</t>
  </si>
  <si>
    <t>(объект)</t>
  </si>
  <si>
    <t>(кв.м.)</t>
  </si>
  <si>
    <t>(кВт*час)</t>
  </si>
  <si>
    <t>(тыс.кв.м.)</t>
  </si>
  <si>
    <t>95% до 110%</t>
  </si>
  <si>
    <t>более 110%</t>
  </si>
  <si>
    <t>от 80% до 95%</t>
  </si>
  <si>
    <t xml:space="preserve">менее чем на 80% </t>
  </si>
  <si>
    <t>7. Муниципальная программа "Содействие занятости населения города Когалыма"</t>
  </si>
  <si>
    <t>8. Муниципальная программа "Социальное и демографическое развитие города Когалыма"</t>
  </si>
  <si>
    <t>18. Муниципальная программа "Управление муниципальными финансами в городе Когалыме"</t>
  </si>
  <si>
    <t>19. Муниципальная программа "Развитие транспортной системы города Когалыма"</t>
  </si>
  <si>
    <t>Рассчитывается как доля населения, проживающего в жилом фонде с благоустроенными дворовыми территориями от общей численности населения муниципального образования.</t>
  </si>
  <si>
    <t>Все споры решены в досудебном порядке.</t>
  </si>
  <si>
    <t>Количество публикаций в муниципальных СМИ, направленных 
на формирование этнокультурной 
компетентности граждан и пропаганду 
ценностей добрососедства и взаимоуважения</t>
  </si>
  <si>
    <t>Значение показателя на 2022 год</t>
  </si>
  <si>
    <t>Анализ достижения целевых показателей муниципальных программ за 2022 год</t>
  </si>
  <si>
    <t xml:space="preserve">Количество субъектов агропромышленного комплекса </t>
  </si>
  <si>
    <t xml:space="preserve">Производство мяса скота (в живом весе) крестьянскими (фермерскими) хозяйствами, индивидуальными предпринимателями, являющимися получателями мер финансовой поддержки </t>
  </si>
  <si>
    <t xml:space="preserve">Развитие производства овощей защищенного грунта </t>
  </si>
  <si>
    <t>Организация сбора и переработки дикоросов (грибов)</t>
  </si>
  <si>
    <t>Недостижение показателя обусловлено переносом закупа сельскохозяйственной техники на 2023 год</t>
  </si>
  <si>
    <t>В 2022 году отловлено отловлено 183 животных, по всем внесена информация в АИС из них 89 животных передано новым владельцам; содержание животных составило 18 379 суток; проведены проф.мероприятия 174 голов; маркировано (чипировано) 174 голов; возвращено животных на прежнее место обитания 29.</t>
  </si>
  <si>
    <t>Количество приютов для животных, соответствующих требованиям законодательства в области обращения с животными</t>
  </si>
  <si>
    <t>По итогам конкурсного отбора Ветеринарной службой Ханты-Мансийского автономного округа – Югры в конце сентября 2022 года городу Когалыму доведены лимиты субсидии, 19 октября заключено соглашение №5 о предоставлении иного межбюджетного трансферта местному бюджету из бюджета Ханты-Мансийского автономного округа – Югры (далее – соглашение) на сумму 24 991,40 тыс. руб., в том числе средства субсидии 14 994,86 тыс. руб. В бюджете города Когалыма в рамках муниципальной программы «Развитие агропромышленного комплекса города Когалыма» предусмотрены плановые ассигнования долевого софинансирования субсидии в сумме 9 996,60 тыс.руб.
В целях исполнения принятых обязательств по созданию приюта для животных, проведен ряд мероприятий по обеспечению будущего объекта необходимыми мощностями для поставки коммунальных ресурсов, в ходе которых выявлен недостаток мощности для подключения (технологического присоединения) к сетям теплоснабжения. В связи с чем, возникла необходимость замены ранее определенного земельного участка на другой участок, соответствующий требованиям действующего законодательства Российской Федерации, в части расстояния 40 метров от окон жилых и общественных зданий, что в свою очередь повлияло на подготовку аукционной документации и срок размещений закупки на выполнение работ по обустройству приюта для животных на территории города Когалыма.
Извещение №0187300013722000228 о проведении электронного аукциона на право заключения контракта на выполнение работ по проектированию и обустройству приюта для животных на территории города Когалыма размещено в единой информационной системе в сфере закупок 07.12.2022. Прием заявок осуществлялся до 04:00 часов 15.12.2022, по окончании срока подачи заявок не поступило ни одной заявки, в связи с чем, электронный аукцион признан не состоявшимся.
В Ветеринарную службу Ханты-Мансийского автономного округа – Югры направлено письмо о закрытии лимитов плановых ассигнований субсидии, выделенной на создание приютов для животных.</t>
  </si>
  <si>
    <t>Обеспечение работы общественно спасательных постов в местах массового отдыха людей на водных объектах города 
Когалыма</t>
  </si>
  <si>
    <t>Обеспечение готовности территориальной 
автоматизированной системы централизованного оповещения населения города Когалыма</t>
  </si>
  <si>
    <t>Обеспечение информированности и уровня знаний в области гражданской обороны, защиты от чрезвычайных ситуаций и 
пожарной безопасности населения города 
Когалыма</t>
  </si>
  <si>
    <t>Уровень обеспеченности города Когалыма 
доступной пожарной помощью</t>
  </si>
  <si>
    <t>Обеспечение проведения санитарно-
противоэпидемиче ских мероприятий, направленных на предотвращение распространения коронавирусной инфекции (COVID-19) на территории города Когалыма</t>
  </si>
  <si>
    <t xml:space="preserve">В реализации данного мероприятий муниципальной программы участвуют два соисполнителя: МКУ "УОДОМС": с 11 чел. из числа безработных граждан заключены срочные трудовые договоры для работы в должности машинистка (план/год. 10 чел.). Средства в размере 754,6 тыс. рублей выплачены на заработную плату, налоги и медицинский осмотр; МБУ "КСАТ": с 16 чел. из числа безработных граждан заключены срочные трудовые договоры для работы в должности рабочий по комплексной уборке (план/год. 16 чел.). Средства в размере 1075,9 тыс. рублей выплачены на заработную плату, налоги и медицинский осмотр. Период участия в данном мероприятии 2 месяца.
</t>
  </si>
  <si>
    <t>С несовершеннолетними гражданами (в должности подсобный рабочий) заключено 613 срочных трудовых договоров. Средства в размере 14 571,4 тыс.рублей израсходованы на выплату заработной платы, налогов, приобретения канцелярских товаров и спец.одежды. Период участия в данном мероприятии 1 месяц.</t>
  </si>
  <si>
    <t>В МАУ "МКЦ "Феникс"поступило 8 заявок от учреждений города Когалыма о необходимом количестве работников для участия в данном мероприятии, заключено 8 договоров о совместной деятельности. С несовершеннолетними гражданами (по должности подсобный рабочий) заключено 135 срочных трудовых договоров. Средства в размере 3 025,9 тыс.рублей выплачены на заработную плату и налоги. Период участия в данном мероприятии 1 месяц.</t>
  </si>
  <si>
    <t>Оценка эффективности исполнение отдельных государственных полномочий в сфере трудовых отношений и государственного управления охраной труда в городе Когалыме</t>
  </si>
  <si>
    <t xml:space="preserve">Показатель рассчитывается по итогам работы за год  в мае месяце, на основании критериев и сроков утверждённых распоряжением Департамента труда и занятости населения автономного округа – Югры от 27.04.2012 №117-р «Об утверждении порядка оценки эффективности деятельности органов местного самоуправления муниципальных районов и городских округов Ханты-Мансийского автономного округа - Югры в области реализации ими переданных для исполнения государственных полномочий по государственному управлению охраной труда». </t>
  </si>
  <si>
    <t xml:space="preserve">В МАДОУ «Буратино» трудоустроен 1 гражданин с инвалидностью в должности швея, для которого оснащено 1 рабочее место. </t>
  </si>
  <si>
    <t>Наличие разработанного бренда города Когалыма</t>
  </si>
  <si>
    <t>Количество субъектов предпринимательства, самозанятых и физических лиц, получивших консультационную и информационную поддержку</t>
  </si>
  <si>
    <t>Информационная поддержка субъектам малого и среднего предпринимательства оказывается в виде консультаций. В отчетном периоде консультационными услугами специалистов отдела потребительского рынка и развития предпринимательства управления инвестиционной деятельности и развития предпринимательства Администрации города Когалыма воспользовались 852 человека</t>
  </si>
  <si>
    <t xml:space="preserve">Увеличение количества объектов имущества в перечне муниципального имущества города Когалыма </t>
  </si>
  <si>
    <t>На начало года: 65 объектов
На конец 2022 года: 72 объекта</t>
  </si>
  <si>
    <t xml:space="preserve">Доля сданных в аренду субъектам малого и 
среднего предпринимательства и рганизациям, образующим инфраструктуру поддержки субъектов малого и среднего предпринимательства объектов недвижимого имущества, включенных в перечень муниципального имущества, в общем количестве объектов недвижимого имущества, включенных в указанный перечень </t>
  </si>
  <si>
    <t>Удельный вес используемого недвижимого 
имущества города Когалыма в общем количестве недвижимого имущества города 
Когалыма</t>
  </si>
  <si>
    <t>В связи со снижением спроса на пользование недвижимым имуществом, находящимся в муниципальной собственности города Когалыма</t>
  </si>
  <si>
    <t>В декабре 2022 года, уточнены плановые назначения по доходам на 77 736,6 тыс.руб.</t>
  </si>
  <si>
    <t>Капитальный ремонт здания, находящегося в муниципальной собственности, расположенного по адресу: город Когалым, улица Югорская, 3 выполнен не в полном объеме, в связи с нарушением сроков выполнения работ подрядной организацией</t>
  </si>
  <si>
    <t>Количество садоводческих, огороднических некоммерческих объединений граждан, в которых проведены работы по инженерному 
обеспечению их территорий</t>
  </si>
  <si>
    <t>объединение</t>
  </si>
  <si>
    <t>В связи с отсутствием заявок на предоставление субсидии, напарвленной на поддержку развития садоводства и огородничества в муниципальном образовании город Когалым</t>
  </si>
  <si>
    <t>За 2023 год было размещено 126 информационных материалов:
- эфире ТРК «Инфосервис+» - 17 сюжетов;
- в газете «Когалымский вестник» - 35 материалов;
- на сайте Администрации города Когалыма – 20 материалов;
- в социальных сетях Администрации города Когалыма – 54  материалов</t>
  </si>
  <si>
    <t>Согласно результатам социологического исследования, проведенного ВЦИОМ</t>
  </si>
  <si>
    <t xml:space="preserve">Количество населения,
вовлеченного в мероприятия по очистке берегов водных объектов
</t>
  </si>
  <si>
    <t>Нарастающим итогом с 2019 года (значения показателей в соответствие с декомпозицией Портфеля проектов «Экология» регионального проекта «Сохранение уникальных водных объектов» ежегодно не менее 47 человек, по г. Когналыму запланировано 60 чел. ежегодно).
Участвовали в мероприятиях 60 человек.</t>
  </si>
  <si>
    <t>мероприятие</t>
  </si>
  <si>
    <t>Организация мероприятий по
предупреждению и ликвидации
несанкционированных свалок на территории города Когалыма.</t>
  </si>
  <si>
    <t>Количественный показатель. На 2023 год запланировано 1 мероприятие (не менее). При отсутствии финансирования мероприятия, выполнение показателя будет за счет волонтерского движения. 
Ликвидация несанкционированной свалки на территории лесного массива возле мечети г. Когалыма силами волонтерского движения по инициативе общественника Красилова Д. (руковолителя центра "ЭКО Инициатив "Наш Когалым").</t>
  </si>
  <si>
    <t xml:space="preserve">Исполнение отдельного государственного полномочия по организации деятельности по накоплению (в том числе раздельному накоплению) и транспортированию твердых коммунальных отходов </t>
  </si>
  <si>
    <t>Целевой показатель определен в относительной величине, так как включает затраты на оплату труда с учетом страховых выплат муниципального служащего органа местного самоуправления (госполномочия в сфере обращения с твердыми коммунальными отходами) (основание -Закон ХМАО - Югры от 17.11.2016 №79-оз).</t>
  </si>
  <si>
    <t>Значения показателей в соответствии с декомпозицией Портфеля проектов «Экология» регионального проекта «Сохранение уникальных водных объектов». Доведено до города Когалыма на исполнение ежегодно не менее 0,42 км. По итогам предыдущих лет, принято решение запланировать не менее 0,57 км. ежегодно.
На 01.12.2022 0,57 км - протяженность очищенной прибрежной полосы реки Ингу-Ягун.</t>
  </si>
  <si>
    <t>Показатель имеет фактическое значение. Целевой показатель отражает количество ежегодно запланированных мероприятий (не менее 56 мероприятий).
Проведено 56 мероприятий в т.ч.: 
субботники - 9 
мероприятий по озеленинию - 9, 
участие в экологических акциях - 6
конференции - 3
музейно-познавательные мероприятия - 5
марафон - 2
экологические социально-образовательные проекты - 20
экологически-трудовой десант - 1
экологичекий челлендж - 1</t>
  </si>
  <si>
    <t>Количество благоустроенных дворовых территорий</t>
  </si>
  <si>
    <t>Объект благоустройства "Этнодеревня" (1 этап). Общественная приемка объекта проведена 07.09.2022</t>
  </si>
  <si>
    <t>Значение показателя установлено в соответствии с паспортом регионального проекта. На отчетную дату участие в решении вопросов развития гор.среды приняли 12 475 чел.</t>
  </si>
  <si>
    <t xml:space="preserve">Выполнены работы по благоустройству дворовых территорий:
- ул. Олимпийская, д.13, 15;
- ул. Прибалтийская, д.15, 17;
- ул. Прибалтийская, д.25;
- ул. Прибалтийская, д.5;
- ул. Югорская, д.44.
</t>
  </si>
  <si>
    <t xml:space="preserve">2777760
</t>
  </si>
  <si>
    <t>Выполнены работы по обустройству (в т.ч. ремонту) пешеходных дорожек:
- ул. Др.народов, 26 - 38 м2;
- ул. Др.народов, 36 - 88 м2;
- Шмидта, 24, 26 - 122 м2;
- ул. Романтиков, 2 - 47 м2;
- ул. Южная - 640 м2.
- ул. Др.народов, 7, 26 - 74 м2;
- ул. Прибалтийская, 19 - 124 м2;
- ул. Комсомольская - 68 м2;
- ул. Янтарная - 10 м2;
- ул. Янтарная-Др.народов-Повха - 80 м2;
- ул. Др.народов, 38 - 212 м2;
- ул.Др.народов, 60 - 184 м2;
- ул. Др.народов, 12, 18, 26 - 309 м2;
- ул. Др.народов, 19, 39 - 128 м2.</t>
  </si>
  <si>
    <t>ремонт внутриквартальных проездов</t>
  </si>
  <si>
    <t>покраска, отделка фасадов зданий и сооружений</t>
  </si>
  <si>
    <t>1. Ремонт проезда, расположенного между зданием МАОУ «Средняя школа №3» и детским садом «Чебурашка» (корпус 2)
2. Выполнены работы по благоустройству территорий с восстановлением ливневой канализации:
- ул. Сибирская, д.3;
- ул. Олимпийская, д.13, 15;
- ул. Приблатийская, д.5;
- ул. Мира, д.32;
- район Когалымской городской больницы.</t>
  </si>
  <si>
    <t>Снос здания средней образовательной школы №7 корпус №2</t>
  </si>
  <si>
    <t>Обеспечение эксплуатационного обслуживания архитектурной подсветки здания БУ «Когалымский политехнический колледж» в городе Когалыме</t>
  </si>
  <si>
    <t>Поддержание эксплуатационного и технического состояния детских игровых и спортивных площадок</t>
  </si>
  <si>
    <t xml:space="preserve">ед. </t>
  </si>
  <si>
    <t xml:space="preserve">Установка ограждений в районе пешеходных переходов
</t>
  </si>
  <si>
    <t xml:space="preserve"> (м) </t>
  </si>
  <si>
    <t>1. кольцевая развязка ул. Др.народов - Береговая (170 м)
2. кольцевая развязка ул. Др.народов - пр-т Шмидта (200 м)
3. кольцевая развязка ул. Др.народов - Янтарная - Ст.Повха (421 м.)</t>
  </si>
  <si>
    <t>Меньшее значение отражает большую эффективность</t>
  </si>
  <si>
    <t>Художественное оформление трансформаторной подстанции</t>
  </si>
  <si>
    <t>В целях выполнения указанных работ заключен муниципальный контракт с ООО «Альянс» на сумму 1 922,83 тыс.руб. 
По состоянию на 31.12.2022 оплата по контракту не произведена по причине несоблюдения подрядчиком сроков завершения работ.</t>
  </si>
  <si>
    <t>100% обеспеченность местами в детских садах</t>
  </si>
  <si>
    <t>Очередность отсутствует, при обращении в Управление образования родители получают путевку в дошкольную организацию.</t>
  </si>
  <si>
    <t>Общая численность детей в возрасте 5-18 лет составляет 12955 человек. 86,6% от общего количества составляет 11 257 детей.
Недостижение показателя «Доля детей в возрасте с 5 до 18 лет, охваченных дополнительным образованием» обусловлено отсутствием детей на территории города Когалыма. Источником информации по данному показателю являются данные, сформированные Единой автоматизированной информационной системой сбора и анализа данных по учреждениям, программам всех типов и данных по детям в возрасте с 5 до 18 лет, охваченных дополнительным образованием (далее – АИС ПДО).Общее количество детей в возрасте 5-18 лет, охваченных дополнительным образованием составляет 11 217 (включая спортивную подготовку и статистическую отчетность ДШИ).</t>
  </si>
  <si>
    <t>Охват детей деятельностью региональны
х центров выявления, поддержки и развития способностей и талантов у детей и молодежи, технопарков «Кванториум
» и центров «IТ-куб»</t>
  </si>
  <si>
    <t>Охват детей в возрасте от 5 до 18 лет деятельностью Регионального центра выявления, поддержки и развития способностей и талантов у детей и молодежи, технопарков «Кванториум» и Центров «IT-куб» составляет 1371 человек или 12,2 % от общей численности детей, охваченных дополнительным образованием (11217 чел.). Включены дети, участвовавшие во ВСоШ на муниципальном уровне</t>
  </si>
  <si>
    <t>Общая численность обучающихся по образовательным программам основного и среднего общего образования составляет 4657 человек, из них в отчётный период:
Приняли участие в открытых онлайн-уроках, реализуемых с учетом опыта цикла открытых уроков «Проектория», направленных на раннюю профориентацию, 1860 человек</t>
  </si>
  <si>
    <t xml:space="preserve">Доля детей, которые обеспечены сертификатами персонифицированного 
финансирования дополнительного 
образования </t>
  </si>
  <si>
    <t xml:space="preserve">Общее количество детей в возрасте 5-18 лет, охваченных дополнительным образованием, составляет 11 217.
В 2022 году выдано 2801 сертификат. При расчете данного показателя в декабре 2022 года исключены дети, охваченные программами спортивной подготовки, таким образом, показатель перевыполнили 
</t>
  </si>
  <si>
    <t xml:space="preserve">Проведено 687 мероприятий добровольческого характера с участием в них жителей города Когалыма, предполагающих безвозмездное и добровольное проявление социальной активности. В реестр участников волонтёрского движения г.Когалыма входит 15 добровольческих объединений, а также 11 детско-юношеских и молодёжных организаций, одним из направлений деятельности, которых является «добровольчество». Постоянный состав участников волонтёрского движения составляет 540 человек. Добровольцы города Когалыма зарегистрированы в единой информационной системе в сфере развития добровольчества (волонтёрства) DOBRO.RU в информационно-телекоммуникационной сети «Интернет» в количестве 899 человек </t>
  </si>
  <si>
    <t>Комплектование школ компьютерным оборудованием за счет средств округа</t>
  </si>
  <si>
    <t>Доля обучающихся, для которых созданы равные условия получения 
качественного образования вне зависимости от места их нахождения 
посредством предоставления доступа к 
федеральной информационно-сервисной 
платформе цифровой образовательной среды</t>
  </si>
  <si>
    <t>К федеральной информационно-сервисной платформе цифровой образовательной среды относится ФГИС «Моя школа» и «Сферум». Данный показатель считается по количеству учащихся, зарегистрированных на платформе «Сферум».  На данный момент зарегистрировано 4199 человек</t>
  </si>
  <si>
    <t xml:space="preserve">Доля педагогических работников, 
использующих сервисы федеральной 
информационно-сервисной платформы 
цифровой образовательной среды </t>
  </si>
  <si>
    <t xml:space="preserve">Данный показатель считается по количеству педагогических работников, зарегистрированных на платформе «Моя школа» и составляет 439 педагогов.  Показатель считается из общего количества педагогов округа </t>
  </si>
  <si>
    <t>Доля образовательных организаций, 
использующих сервисы федеральной 
информационно-сервисной платформы 
цифровой образовательной среды при 
реализации основных  общеобразовательных программ начального общего, основного общего и среднего общего образования</t>
  </si>
  <si>
    <t xml:space="preserve">Данный показатель считается по количеству общеобразовательных организаций города, зарегистрированных на платформе «Моя школа» от общего числа школ округа. 
Все школы города Когалыма зарегистрированы
</t>
  </si>
  <si>
    <t xml:space="preserve">Доля педагогических работников общеобразовательных организаций, прошедших повышение квалификаци
и, в том числе в центрах непрерывног
о повышения профессионального мастерства </t>
  </si>
  <si>
    <t>Курсы повышения квалификации прошли 266 человек, из них в ЦНППМ 42 человека. Значение показателя составило 1,54% (рассчитывается от количества педагогов округа - 17240 чел.)</t>
  </si>
  <si>
    <t>Созданы условия для участия педагогов в профессиональных конкурсах</t>
  </si>
  <si>
    <t>Все педагогические работники общеобразовательных организаций получили вознаграждение за классное руководство</t>
  </si>
  <si>
    <t xml:space="preserve">Количество учащихся кадетских классов, принявших участие во Всероссийских кадетских сборах </t>
  </si>
  <si>
    <t>В 2022 году не принимали участие во Всероссийских кадетских сборах</t>
  </si>
  <si>
    <t xml:space="preserve">Количество учащихся, принявших участие в Окружном слете юнармейских отрядов, центров, клубов, объединений патриотической направленности </t>
  </si>
  <si>
    <t xml:space="preserve">человек </t>
  </si>
  <si>
    <t>Приняли участие в сборах в г. Пыть-Ях</t>
  </si>
  <si>
    <t>Доля молодёжи, вовлечённой в проекты, мероприятия по развитию духовно-нравственных и гражданско-патриотических качеств молодежи,</t>
  </si>
  <si>
    <t>В целях достижения целевого показателя реализованы мероприятия, направленные на создание условий для формирования духовно-нравственных и гражданско-, военно -патриотических качеств молодёжи (военно-спортивные игры «Зарница», Орленок», проект «Вертикаль», слет военно-патриотических клубов и юнармейских отрядов и др.)</t>
  </si>
  <si>
    <t>Доля немуниципальных организаций (коммерческих, некоммерческих), желающих оказывать услуги (работы) в сфере образования города Когалыма, организации отдыха и оздоровления детей, охваченных методической, консультационной и информационной поддержкой</t>
  </si>
  <si>
    <t>Доля средств бюджета города Когалыма, выделяемых немуниципальным организациям, в том числе социально-ориентированным некоммерческим организациям, на предоставление услуг (работ), в общем объеме средств бюджета города Когалыма, выделяемых на предоставление услуг в сфере образования</t>
  </si>
  <si>
    <t>В июне 2021 года создано АНО «Центра развития и поддержки добровольчества «Навигатор добра», уставная деятельность которого предполагает поддержку добровольчества. Субсидирование СО НКО, которое будет выполнять функции ресурсного центра поддержки и развития добровольчества, запланировано в 2022 году</t>
  </si>
  <si>
    <t>Показатель формируется на основании Единого реестра субъектов малого и среднего предпринимательства и среднегодовой численности постоянного населения. 
В 2022 году произошло увеличение значения показателя за счет увеличения количества индивидуальных предпринимателей с 1 223 единиц в 2021 году до 1 251 в 2022 году. Так как показатель зависит от среднегодовой численности населения, её рост в 2022 году на 585 человека, оказал влияние на незначительный рост значения показателя.</t>
  </si>
  <si>
    <t>Запланированный показатель не исполнен в 2022 году. В связи с негативным влиянием сложной эпидемиологической ситуации в стране, связанной с распространением новой короновирусной инфекцией COVID-19, а также значительным удорожанием в 2021 году цен на материалы, инициирована процедура внесения изменений в договор №60/МКИ от 12.01.2021 (договор о предоставлении финансовой поддержки за счет средств Фонда на реализацию проекта модернизации системы коммунальной инфраструктуры) в части увеличения стоимости проекта. Срок реализации проекта (сдачи объекта в эксплуатацию) перенесен на 31.12.2023, что позволит соблюсти все этапы технологического процесса производства работ.</t>
  </si>
  <si>
    <t>комплекс</t>
  </si>
  <si>
    <t>Актуализированная документация,
в том числе: схема теплоснабжения, водоснабжения и водоотведения города Когалыма</t>
  </si>
  <si>
    <t>Схема теплоснабжения города Когалыма актуализирована за счет ООО "КонцессКом"</t>
  </si>
  <si>
    <t xml:space="preserve">комплект </t>
  </si>
  <si>
    <t>Так как значение показателя зависит от среднесписочной численности работников всех предприятий и организаций, снижение численности работников на крупных и средних предприятиях оказало влияние на общее значение данного показателя.</t>
  </si>
  <si>
    <t>Выполнение плана объясняется увеличением числа проведения разъяснительных мероприятий, а также проведением сотрудниками информационно-технологического отдела обечающих мероприятий</t>
  </si>
  <si>
    <t xml:space="preserve">Общее количество субъектов малого и среднего предпринимательства в 2022 году выросло за счет увеличения количества индивидуальных предпринимателей с 1 223 единиц в 2021 году до 1 251 и самозанятых граждан с 1 359 человек в 2021 году до 2 114 человек в 2022 году. На создание благоприятных условий для ведения предпринимательской деятельности и ее популяризацию направлена подпрограмма «Развитие малого и среднего предпринимательства в городе Когалыме» (РМСП) муниципальной программы «Социально-экономическое развитие и инвестиции муниципального образования город Когалым». В рамках подпрограммы оказывается финансовая, информационная, консультационная, имущественная, образовательная поддержка. </t>
  </si>
  <si>
    <t>По итогам проведенныхе мероприятий, связанных с разработкой бренда 
города Когалыма, бренд был успешно разработан и представлен общественности города</t>
  </si>
  <si>
    <t>Доля детей в возрасте 1 - 6 лет, состоящих на учете для определения 
в муниципальные дошкольные образовательные учреждения, в общей 
численности детей этого возраста</t>
  </si>
  <si>
    <t>проект</t>
  </si>
  <si>
    <t xml:space="preserve">Обеспечение  автомобильных дорог города Когалыма  сетями наружного освещения </t>
  </si>
  <si>
    <t>км/трасса</t>
  </si>
  <si>
    <t>Обеспечение остановочных павильонов информационными табло (приобретение, монтаж, ремонт и техническое обслуживание)</t>
  </si>
  <si>
    <t xml:space="preserve">Выполнены работы по ремонту автомобильных дорог:
Участок улицы Нефтяников (от улицы Романтиков до улицы Олимпийская) - 0,260 км.   
Участок улицы Таллинская (от улицы проспект Нефтяников до МКД №26, расположенного по улице Таллинская) - 0,323 км    
Участок улицы проезд Сопочинского (в районе перекрестка с улицей Ленинградская) - 0,061 км 
Участок улицы проспект Нефтяников (в районе АЗС «Лукойл») - 0,119 км  
Участок улицы Прибалтийская (перекресток с круговым движением улиц Прибалтийская – Объездная) - 0,077 км 
Участок улицы проспект Шмидта (перед перекрестком с круговым движением улицы Дружбы народов – проспект Шмидта) - 0,048 км  
Участок улицы Береговая (в районе СКК «Галактика») - 0,185 км  
Участок улицы Авиаторов - 0,373 км         
Участок подъездной дороги к зоне отдыха - 1,580 км  </t>
  </si>
  <si>
    <t>Переулок Волжский, проезд Нефтяников от ул. Олимпийской до ул. Береговая, ул.Повховское шоссе</t>
  </si>
  <si>
    <t>Модернизация светофорного объекта на пересечении ул.Прибалтийская-Бакинская</t>
  </si>
  <si>
    <t>ООО "МАК"</t>
  </si>
  <si>
    <t>Прирост протяженности автомобильных дорог общего пользования местного значения, соответствующих нормативным требованиям к транспортно-эксплуатационным показателям, в результате реконструкции автомобильных дорог</t>
  </si>
  <si>
    <t>комплект ПСД</t>
  </si>
  <si>
    <t>Выполнение работ по переносу кабелей системы автоматической фотовидеофиксации нарушений правил дорожного движения города Когалыма в подземную канализацию</t>
  </si>
  <si>
    <t>количество участков улично-дорожной сети</t>
  </si>
  <si>
    <t>Количество построенных пандусов</t>
  </si>
  <si>
    <t>Освобождено  6988,69 кв.м.</t>
  </si>
  <si>
    <t xml:space="preserve">Всего МКД: 9 353,0 кв.м.                                                                                                                                                                                                                                                 ИЖС - 102 ед. - 7 938,0 кв.м.                                                                                                                                                                                                                                                                                                                                                                                                                                                                                                        Всего введено в эксплуатацию 17 291 кв.м. жилья         </t>
  </si>
  <si>
    <t>29 семей, состоящих  в списке граждан, нуждающихся в жилых помещениях, предоставляемых по договорам социального найма из муниципального жилищного фонда города Когалыма, были переселены в жилые помещения капитального исполения, предоставленные по договорам социального найма в связи со сносом дома; 2-м семьям были предоставлены жилые помещения по договорам социального найма во внеочередном порядке.</t>
  </si>
  <si>
    <t>Перечислены субсидии 4 молодым семьям на приобретение жилого помещения или создание объекта индивидуального жилищного сторительства;  социальные выплаты 3 семьям с 2-мя и более детьми, а также 1 семье, в которй единственный родитель с одним ребенком для погашения ипотечного кредита или жилищного займа и 6 многодетным семьям в счет оплаты договора купли-продажи жилого помещения.</t>
  </si>
  <si>
    <t>Недостижение показателя связано с тем, что в результате актуализации списка очередности граждан, нуждающихся в жилых помещениях, предоставляемых по договорам социального найма из муниципального жилищного фонда на 30.12.2022 года по городу Когалыму выявлены сведения - основаня для снятия с учета.</t>
  </si>
  <si>
    <t>150 семей переселены в жилые помещения в первичном жилом фонде по договорам социального найма, 6 семей по договорам мены и 7 семей по договорам коммерческого найма; 2 семьи переселены в жилые помещения во вторичном жилом фонде по договорам коммерческого найма.</t>
  </si>
  <si>
    <t>На 01.01.2023 снесено 30 домов</t>
  </si>
  <si>
    <t xml:space="preserve">На 01.01.2023 
прстроено 3 пандуса:                                                                                                                                                                                                                                                                                                                                                                                                                                                    (д.№37, подъезд 2 по ул.Дружбы Народов);
(д.№11, подъезд 1 по ул.Сургутское шоссе):
(д.№3, подъезд 1 по ул.Сургутское шоссе). </t>
  </si>
  <si>
    <t>Показатель не исполнен в связи с продлением сроков выполнения работ со сроками завершения в очередном финансовом году по объекту реконструкции участков инженерных сетей канализации и канализационно-насосных станций КНС-1, КНС-8 в районе Пионерный города Когалыма.</t>
  </si>
  <si>
    <t>Запланированный показатель не исполнен в полном объеме по следующим причинам:
- изменение величины протяженности объекта (увеличение или уменьшение) по результатам выполнения кадастровых работ после завершения строительства следующих объектов: инженерные сети индивидуальной жилой застройки в городе Когалыме, инженерные сети индивидуальной жилой застройки на пересечении проспекта Нефтяников и Сургутского шоссе в городе Когалыме
- в связи с продлением сроков выполнения работ со сроками завершения в очередном финансовом году (объект реконструкции участков инженерных сетей канализации и канализационно-насосных станций КНС-1, КНС-8 в районе Пионерный города Когалыма).</t>
  </si>
  <si>
    <t xml:space="preserve">Причина неисполнения целевого показателя в нарушении сроков выполнения работ проектной организацией.
</t>
  </si>
  <si>
    <t>Доля граждан, систематически занимающегося физической культурой и спортом, в общей численности населения</t>
  </si>
  <si>
    <t>76</t>
  </si>
  <si>
    <t>В связи с внесением изменений в концессионное соглашение и пересмотром сроков выполнения мероприятия по строительству 2-го этапа объекта «Блочная котельная по ул. Комсомольской» (постановление Администрации города Когалыма от 20.06.2022 №1357) внесены изменения в целевой показатель по данному объекту (оставлен на уровне 7 мВт). Достижение мощности в 14 мВт запланировано на 2024 год.</t>
  </si>
  <si>
    <t>Обеспечение Почетных граждан города Когалыма мерами социальной поддержки, имеющих право на их получение и обратившихся за их получением</t>
  </si>
  <si>
    <t>Охват граждан на получение единовременных выплат отдельным категориям граждан ко Дню Победы в Великой Отечественной войне 1941 - 1945 годов</t>
  </si>
  <si>
    <t>На 31.12.2022 года 46 приёмных родителя являются получателями вознаграждения за воспитание 65 приёмного ребенка (100%).</t>
  </si>
  <si>
    <t xml:space="preserve">С 2019 года полномочие органа опеки и попечительства по подготовке граждан, выразивших желание стать опекунами  или попечителями несовершеннолетних граждан (курс подготовки каждого заявителя - до 3 месяцев, 80 часов) передано на исполнение Региональной общественной организации Центр развития гражданских инициатив и социально-экономической стратегии Ханты-Мансийского автономного округа - Югры «ВЕЧЕ».   Произведена выплата на 25 человек, прошедших подготовку граждан, желающих стать опекунами, попечителями либо усыновителями. </t>
  </si>
  <si>
    <t>Проводится индивидуальная профилактическая работа с 33 семьями.</t>
  </si>
  <si>
    <t xml:space="preserve">С 2022 года в соответствии с решением Думы города Когалыма от 24.09.2021 №608-ГД "О внесении изменения в решение Думы города Когалыма от 23.09.2014 №456-ГД" гражданам, удостоенным звания "Почётный гражданин города Когалыма" муниципальными правовыми актами могут быть предусмотрены меры социальной поддержки:                                                                                                                                                                         - ежегодное материальное вознаграждение ко Дню города Когалыма в размере 115500,00 руб. (план в сентябре);
- оплата услуг по погребению Почётного гражданина города Когалыма, изготовлению и установке ему памятника (надгробия) на территории города Когалыма в сумме до 100000,00 руб. (план в декабре).  </t>
  </si>
  <si>
    <t>На 01.01.2023 предоставлены единовременные выплаты 22 гражданам.</t>
  </si>
  <si>
    <t>Обеспечение проведения городского конкурса социально значимых проектов, среди социально ориентированных некоммерческих организаций города Когалыма</t>
  </si>
  <si>
    <t>По итогам проведения городского конкурса социально значимых проектов, направленного на развитие гражданских инициатив в городе Когалыме  определены 5 организаций -победителей:
- Автономная некоммерческая организация «Ресурсный центр поддержки НКО города Когалыма», проект «Интеллектуальная игра ко Дню НКО»;
- Автономная некоммерческая организация развития культуры, спорта и просвещения  «Когалымский клуб интеллектуальных видов спорта «Дебют 82», проект «Время шахмат»;
- Местная общественная национально-культурная организация азербайджанского народа «Достлуг» (в переводе на русский язык означает «Дружба») г.Когалыма, проект «Праздник весны и весеннего равноденствия  «Новруз - Байрам»;
- Автономная некоммерческая организация развития культуры, спорта и просвещения «Семейный клуб имени преподобного Сергия Радонежского города Когалыма», проект «Дари добро детям»;
- Местная общественная организация Совет ветеранов войны и труда, инвалидов и пенсионеров города Когалыма, проект «Во имя мира на Земле».</t>
  </si>
  <si>
    <t>Доля обучающихся по образовательным программам основного и среднего общего 
образования, охваченных мероприятия
ми, направленными на раннюю профессиональную ориентацию, в том числе в рамках программы «Билет в будущее»</t>
  </si>
  <si>
    <t>По итогам организации и проведения городского  Конкурса "Общественное признание-2022" определено 6 победителей (среди юридических  лиц - 3, физлиц - 3).</t>
  </si>
  <si>
    <t>Количество эфирного времени размещения новостных сюжетов о деятельности Администрации города Когалыма, в том числе с участием главы города Когалыма - 123,57 мин.</t>
  </si>
  <si>
    <t>Специалистами сектора пресс-службы Администрации города Когалыма осуществляется подготовка информационных материалов для размещения на сайте Администрации города Когалыма, координация работы официальной группы Администрации города Когалыма «ВКонтакте», где размещается актуальная информация для населения города.</t>
  </si>
  <si>
    <t>Повышение уровня удовлетворенности населения города Когалыма услугами в сфере государственной регистрацией актов гражданского состояния</t>
  </si>
  <si>
    <t>Увеличение доли автоматизированных рабочих мест (АРМ) в органах местного самоуправления города Когалыма, обеспеченных средствами защиты от несанкционированного доступа (НСД), от общего количества АРМ, установленных в органах местного самоуправления города Когалыма</t>
  </si>
  <si>
    <t>Сохранение доли муниципальных служащих, соблюдающих ограничения и запреты, требования к служебному поведению</t>
  </si>
  <si>
    <t>Сохранение доли  муниципальных служащих, получивших  дополнительное профессиональное образование, от общего числа муниципальных служащих, подлежащих направлению на обучение по программам дополнительного образования</t>
  </si>
  <si>
    <t>В 2022 году со всеми  муниципальными служащими проведена информационно-профилактическая, методическая работа по соблюдению ими требований законодательства о противодействии коррупции.</t>
  </si>
  <si>
    <t>Осуществлена закупка программных продуктов по информационной безопасности</t>
  </si>
  <si>
    <t>Все необходимые условия для осуществления деятельности органов местного самоуправления муниципального образования городской округ город Когалым в 2022 году обеспечены в полном объеме в пределах запланированного финансирования.</t>
  </si>
  <si>
    <t>Жалобы, нарекания на качество оказания услуг по государственной регистрации актов гражданского состояния и юридически значимых действий от граждан в 2022 году не поступали.
За период январь - декабрь 2022 по заявлениям граждан зарегистрировано актов гражданского состояния 1 817, оказано юридически значимых действий – 3 996.</t>
  </si>
  <si>
    <t>Число посещений культурных мероприятий</t>
  </si>
  <si>
    <t>Средняя численность пользователей архивной информацией на 10 тыс. человек населения</t>
  </si>
  <si>
    <t>Уровень удовлетворенности жителей качеством услуг, предоставляемых учреждениями культуры города Когалыма</t>
  </si>
  <si>
    <t>Доля негосударственных, в том числе некоммерческих организаций, предоставляющих услуги в сфере культуры, в общем  числе организаций, предоставляющих услуги в сфере культуры</t>
  </si>
  <si>
    <t>Доля граждан, получивших услуги в немуниципальных, в том числе некоммерческих организациях, в общем числе граждан, получивших услуги в сфере культуры</t>
  </si>
  <si>
    <t>481 119 посещений:
- МАУ "КДК "АРТ-Праздник" - 279 661 (очное + посещение сайта).
- МБУ "ЦБС" - 164 009 чел. (очное + удаленный доступ)
- МБУ "МВЦ" - 37 449 (очное + посещений сайта).</t>
  </si>
  <si>
    <t>Передано - 7 717,2 тыс. рублей на частичное выполнение муниицпальных работ "Организация деятельности клубных формирований и формирований самодеятельного народного творчества", "Организация и проведение культурно-массовых мероприятий" и "Создание спектаклей".
217,9 тыс. рублей - не освоены по причине отсутствия заявок.</t>
  </si>
  <si>
    <t>Незначительное снижение значения показателя обусловлено фактическим количеством произведенной продукции</t>
  </si>
  <si>
    <t>Снижение уровня преступности (число зарегистрированных преступлений на 100 тыс. населения)</t>
  </si>
  <si>
    <t>90,9</t>
  </si>
  <si>
    <t>Доля обучающихся и молодёжи, вовлеченной в мероприятия, направленные на профилактику незаконного оборота и потребления наркотических средств и психотропных веществ, наркомании (от количества молодёжи города)</t>
  </si>
  <si>
    <t>88</t>
  </si>
  <si>
    <t>118,8</t>
  </si>
  <si>
    <t>Не достижение показателя обусловлено увеличением числа дистанционных мошенничеств и хищений с банковских счетов, при этом количество преступлений в общественных местах за 2022 год составило всего – 240 преступлений, вместе с тем общее количество зарегистрированных в 2022 году составило — 1 040 преступлений.</t>
  </si>
  <si>
    <t>1040</t>
  </si>
  <si>
    <t>Уровень преступности на улицах и в общественных местах (число зарегистрированных  преступлений на 100 тыс. человек населения)</t>
  </si>
  <si>
    <t>24</t>
  </si>
  <si>
    <t>240,9</t>
  </si>
  <si>
    <t>21,6</t>
  </si>
  <si>
    <t xml:space="preserve">На передостижение целевого показателя повлияло низкая распространяемость наркомании на территории города Когалыма, которая достигается посредством проведения мероприятий, направленных на противодействие наркомании. Меньшее значение отражает большую эффективность профилактических мероприятий. 
</t>
  </si>
  <si>
    <t>Превышение базового показателя связано с увеличением вовлечения молодежи в мероприятия профилактической направленности, ежемесячно в профилактических мероприятиях принимают участия как новые люди, так и молодежь принимавшая участие в предыдущих мероприятиях.</t>
  </si>
  <si>
    <t>3. Муниципальная программа "Развитие образования в городе Когалыме"</t>
  </si>
  <si>
    <t>4. Муниципальная программа "Развитие физической культуры и спорта в городе Когалыме"</t>
  </si>
  <si>
    <t>5. Муниципальная программа "Формирование комфортной городской среды в городе Когалыме"</t>
  </si>
  <si>
    <t>20. Муниципальная программа "Развитие институтов гражданского общества города Когалыма"</t>
  </si>
  <si>
    <t>Всего в 2022 году было проведено 54 мероприятия с участием социально - ориентированных некоммерческих организаций (заседание Общественного совета города Когалыма, «Школа актива НКО», круглый стол с участием национально-культурных НКО, формирование списка эекспертов конкурса на предоставление грантов Губернатора ХМАО – Югры на развитие гражданского общества физическим лицам в 2022 году; проведение городского конкурса социально-значимых проектов, направленного на развитие гражданских инициатив в городе Когалыме по итогам которого определено 5 победителей; участие лидеров НКО города в международном гуманитарном форуме «Гражданские инициативы регионов 60-й параллели» и т.д.</t>
  </si>
  <si>
    <t>Показатель перевыполнен в связи с вводом в эксплуатацию новых спортивных объектов.</t>
  </si>
  <si>
    <t>Показатель перевыполнен за счет большего количества привлеченных жителей данной возрастной категории к систематическим занятиям физической культуры и спорта.</t>
  </si>
  <si>
    <t>9. Муниципальная программа "Укрепление межнационального и межконфессионального согласия, профилактика экстремизма и терроризма в городе Когалыме"</t>
  </si>
  <si>
    <t>10. Муниципальная программа "Профилактика правонарушений и обеспечение отдельных прав граждан в городе Когалыме"</t>
  </si>
  <si>
    <t>11. Муниципальная программа "Культурное пространство города Когалыма"</t>
  </si>
  <si>
    <t>12. Муниципальная программа «Развитие муниципальной службы в городе Когалыме»</t>
  </si>
  <si>
    <t>13. Муниципальная программа "Управление муниципальным имуществом города Когалыма"</t>
  </si>
  <si>
    <t>14. Муниципальная программа "Содержание объектов городского хозяйства и инженерной инфраструктуры в городе Когалыме "</t>
  </si>
  <si>
    <t>15. Муниципальная программа "Развитие агропромышленного комплекса и рынков сельскохозяйственной продукции, сырья и продовольствия в городе Когалыме"</t>
  </si>
  <si>
    <t>16. Муниципальная программа "Безопасность жизнедеятельности населения города Когалыма"</t>
  </si>
  <si>
    <t>17. Муниципальная программа "Развитие жилищно-коммунального комплекса в городе Когалыме"</t>
  </si>
  <si>
    <t>Показатель перевыполнен за счет большего количества привлеченных жителей данной  категории к  занятиям физической культуры и спортом.</t>
  </si>
  <si>
    <t xml:space="preserve">В муниципальном образовании г.Когалым функционирует 1 учреждение, оказывающее услуги по спортивной подготовке. </t>
  </si>
  <si>
    <t xml:space="preserve">Субсидия по мероприятиям не реализована в связи с отсутствием заявок по итогам проведения конкурса. </t>
  </si>
  <si>
    <r>
      <rPr>
        <sz val="13"/>
        <rFont val="Times New Roman"/>
        <family val="1"/>
        <charset val="204"/>
      </rPr>
      <t xml:space="preserve">С января по декабрь 2022 организовано обучение для 78 муниципальных служащих по темам:                    </t>
    </r>
    <r>
      <rPr>
        <sz val="13"/>
        <color rgb="FFFF0000"/>
        <rFont val="Times New Roman"/>
        <family val="1"/>
        <charset val="204"/>
      </rPr>
      <t xml:space="preserve">                                                                                                                                                                                                                 
</t>
    </r>
    <r>
      <rPr>
        <sz val="13"/>
        <rFont val="Times New Roman"/>
        <family val="1"/>
        <charset val="204"/>
      </rPr>
      <t>- Организация деятельности органов местного самоуправления по профилактике и предупреждению терроризма и националистического экстремизма;
- Противодействие коррупции в органах местного самоуправления;
- Бережливое производство: практика внедрения и развития власти;
- Управление государственными и муниципальными закупками;
- Обучение должностных лиц и специалистов гражданской обороны и единой государственной системы предупреждения и ликвидации чрезвычайных ситуаций;
- Нормотворческая деятельность органов местного самоуправления муниципального образования. Муниципальные правовые акты;
- Государственная национальная политика.</t>
    </r>
  </si>
  <si>
    <t xml:space="preserve">Показатель формируется на основании Единого реестра субъектов малого и среднего предпринимательства </t>
  </si>
  <si>
    <t>В 2022 году наблюдается рост показателя по отношению к 2021 году, что связано с ростом объема инвестиций в основной капитал на 76,4%. По предварительным данным Управления Федеральной службы государственной статистики по Тюменской области, Ханты-Мансийскому автономному округу – Югре и Ямало-Ненецкому автономному округу наибольший рост наблюдается в следующих сферах: "добыча полезных ископаемых" (на 62,6%), "обрабатывающие производства" (на 68,4%), "обеспечение электрической энергией, газом и паром; кондиционирование воздуха" (в 2,9 раза). В прогнозном периоде ожидается рост показателя с учетом осуществления строительства крупных объектов в сфере спорта, образования и туристической сферы.</t>
  </si>
  <si>
    <t xml:space="preserve">Одной из основных причин, повлиявших на не достижение запланированного показателя, стало не полное освоение средств, поступивших в бюджет города Когалыма по Соглашениям о сотрудничестве между Правительством Ханты – Мансийского автономного округа – Югры и Публичным акционерным обществом «ЛУКОЙЛ» и, в частности, на реализацию проектов в жилищно-коммунальной сфере, в том числе в связи с не полным освоением средств по некоторым муниципальным программам, а именно:
- «Развитие агропромышленного комплекса и рынков сельскохозяйственной продукции, сырья и продовольствия в городе Когалыме»;
- «Безопасность жизнедеятельности населения города Когалыма»; 
- «Развитие жилищно – коммунального комплекса в городе Когалыме».
</t>
  </si>
  <si>
    <t>Количество выпусков газеты в истекшем периоде - 101.
Не было осуществлено 3 выпуска газеты (не сформированы в виду отсутствия материалов - НПА) при этом  имеющиеся НПА были размещены в информационном выпуске газеты.</t>
  </si>
  <si>
    <t>ПИР реконструкция развязки Восточная. Не достижение связяно с нарушением подрядной организацией сроков выполнения проектно-изыскательских работ. Мероприятие планируется к реализации в 2023 году.</t>
  </si>
  <si>
    <t>1 - обустройство покрытия детской игровой площадки по проезду Солнечный, д.13, 15, 17
2 - объект благоустройства "Набережная р.Ингу-Ягун" (установка ограждений)
3 - архитектурная композиция "Обелиск".
Недостижение показателя обусловлено обусловлено переносом работ по благоустройству Рябинового бульвара на 2023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</si>
</sst>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0.0"/>
    <numFmt numFmtId="165" formatCode="0.0%"/>
    <numFmt numFmtId="166" formatCode="#,##0.0"/>
    <numFmt numFmtId="167" formatCode="#,##0.00\ _₽"/>
    <numFmt numFmtId="168" formatCode="0.000"/>
    <numFmt numFmtId="169" formatCode="0.0000"/>
    <numFmt numFmtId="170" formatCode="#,##0.000"/>
  </numFmts>
  <fonts count="31" x14ac:knownFonts="1">
    <font>
      <sz val="11"/>
      <color theme="1"/>
      <name val="Calibri"/>
      <family val="2"/>
      <scheme val="minor"/>
    </font>
    <font>
      <sz val="11"/>
      <color theme="1"/>
      <name val="Calibri"/>
      <family val="2"/>
      <charset val="204"/>
      <scheme val="minor"/>
    </font>
    <font>
      <sz val="11"/>
      <color theme="1"/>
      <name val="Calibri"/>
      <family val="2"/>
      <scheme val="minor"/>
    </font>
    <font>
      <sz val="10"/>
      <name val="Arial"/>
      <family val="2"/>
      <charset val="204"/>
    </font>
    <font>
      <sz val="11"/>
      <color indexed="8"/>
      <name val="Calibri"/>
      <family val="2"/>
      <charset val="204"/>
    </font>
    <font>
      <sz val="13"/>
      <color rgb="FFFF0000"/>
      <name val="Times New Roman"/>
      <family val="1"/>
      <charset val="204"/>
    </font>
    <font>
      <sz val="12"/>
      <color rgb="FFFF0000"/>
      <name val="Times New Roman"/>
      <family val="1"/>
      <charset val="204"/>
    </font>
    <font>
      <sz val="11"/>
      <color rgb="FFFF0000"/>
      <name val="Times New Roman"/>
      <family val="1"/>
      <charset val="204"/>
    </font>
    <font>
      <sz val="16"/>
      <color rgb="FFFF0000"/>
      <name val="Times New Roman"/>
      <family val="1"/>
      <charset val="204"/>
    </font>
    <font>
      <b/>
      <i/>
      <sz val="13"/>
      <color rgb="FFFF0000"/>
      <name val="Times New Roman"/>
      <family val="1"/>
      <charset val="204"/>
    </font>
    <font>
      <b/>
      <sz val="15"/>
      <color rgb="FFFF0000"/>
      <name val="Times New Roman"/>
      <family val="1"/>
      <charset val="204"/>
    </font>
    <font>
      <sz val="10"/>
      <color rgb="FFFF0000"/>
      <name val="Times New Roman"/>
      <family val="1"/>
      <charset val="204"/>
    </font>
    <font>
      <b/>
      <sz val="13"/>
      <name val="Times New Roman"/>
      <family val="1"/>
      <charset val="204"/>
    </font>
    <font>
      <sz val="13"/>
      <name val="Times New Roman"/>
      <family val="1"/>
      <charset val="204"/>
    </font>
    <font>
      <b/>
      <sz val="15"/>
      <name val="Times New Roman"/>
      <family val="1"/>
      <charset val="204"/>
    </font>
    <font>
      <b/>
      <sz val="14"/>
      <name val="Times New Roman"/>
      <family val="1"/>
      <charset val="204"/>
    </font>
    <font>
      <sz val="11"/>
      <name val="Times New Roman"/>
      <family val="1"/>
      <charset val="204"/>
    </font>
    <font>
      <b/>
      <sz val="24"/>
      <name val="Times New Roman"/>
      <family val="1"/>
      <charset val="204"/>
    </font>
    <font>
      <b/>
      <sz val="20"/>
      <color rgb="FFFF0000"/>
      <name val="Times New Roman"/>
      <family val="1"/>
      <charset val="204"/>
    </font>
    <font>
      <b/>
      <sz val="24"/>
      <color rgb="FFFF0000"/>
      <name val="Times New Roman"/>
      <family val="1"/>
      <charset val="204"/>
    </font>
    <font>
      <b/>
      <sz val="24"/>
      <color theme="6" tint="-0.249977111117893"/>
      <name val="Times New Roman"/>
      <family val="1"/>
      <charset val="204"/>
    </font>
    <font>
      <b/>
      <sz val="26"/>
      <color theme="9" tint="-0.249977111117893"/>
      <name val="Times New Roman"/>
      <family val="1"/>
      <charset val="204"/>
    </font>
    <font>
      <b/>
      <sz val="20"/>
      <name val="Times New Roman"/>
      <family val="1"/>
      <charset val="204"/>
    </font>
    <font>
      <sz val="10"/>
      <name val="Times New Roman"/>
      <family val="1"/>
      <charset val="204"/>
    </font>
    <font>
      <sz val="13"/>
      <color theme="1"/>
      <name val="Times New Roman"/>
      <family val="1"/>
      <charset val="204"/>
    </font>
    <font>
      <b/>
      <sz val="13"/>
      <color theme="1"/>
      <name val="Times New Roman"/>
      <family val="1"/>
      <charset val="204"/>
    </font>
    <font>
      <u/>
      <sz val="10"/>
      <color theme="10"/>
      <name val="Arial"/>
      <family val="2"/>
      <charset val="204"/>
    </font>
    <font>
      <sz val="12"/>
      <name val="Times New Roman"/>
      <family val="1"/>
      <charset val="204"/>
    </font>
    <font>
      <sz val="13"/>
      <color indexed="8"/>
      <name val="Times New Roman"/>
      <family val="1"/>
      <charset val="204"/>
    </font>
    <font>
      <sz val="14"/>
      <name val="Times New Roman"/>
      <family val="1"/>
      <charset val="204"/>
    </font>
    <font>
      <b/>
      <sz val="9"/>
      <color indexed="81"/>
      <name val="Tahoma"/>
      <family val="2"/>
      <charset val="204"/>
    </font>
  </fonts>
  <fills count="7">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indexed="9"/>
        <bgColor indexed="64"/>
      </patternFill>
    </fill>
    <fill>
      <patternFill patternType="solid">
        <fgColor theme="7" tint="0.59999389629810485"/>
        <bgColor indexed="64"/>
      </patternFill>
    </fill>
    <fill>
      <patternFill patternType="solid">
        <fgColor theme="6"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s>
  <cellStyleXfs count="7">
    <xf numFmtId="0" fontId="0" fillId="0" borderId="0"/>
    <xf numFmtId="43" fontId="2" fillId="0" borderId="0" applyFont="0" applyFill="0" applyBorder="0" applyAlignment="0" applyProtection="0"/>
    <xf numFmtId="0" fontId="3" fillId="0" borderId="0"/>
    <xf numFmtId="0" fontId="4" fillId="0" borderId="0"/>
    <xf numFmtId="0" fontId="1" fillId="0" borderId="0"/>
    <xf numFmtId="0" fontId="1" fillId="0" borderId="0"/>
    <xf numFmtId="0" fontId="26" fillId="0" borderId="0" applyNumberFormat="0" applyFill="0" applyBorder="0" applyAlignment="0" applyProtection="0"/>
  </cellStyleXfs>
  <cellXfs count="300">
    <xf numFmtId="0" fontId="0" fillId="0" borderId="0" xfId="0"/>
    <xf numFmtId="0" fontId="5" fillId="0" borderId="1" xfId="0" applyFont="1" applyBorder="1" applyAlignment="1">
      <alignment vertical="center" wrapText="1"/>
    </xf>
    <xf numFmtId="165" fontId="5" fillId="0" borderId="1" xfId="0" applyNumberFormat="1" applyFont="1" applyFill="1" applyBorder="1" applyAlignment="1">
      <alignment horizontal="justify" vertical="center"/>
    </xf>
    <xf numFmtId="49" fontId="5" fillId="0" borderId="1" xfId="0" applyNumberFormat="1" applyFont="1" applyBorder="1" applyAlignment="1">
      <alignment horizontal="justify" vertical="center" wrapText="1"/>
    </xf>
    <xf numFmtId="0" fontId="5" fillId="0" borderId="1" xfId="0" applyFont="1" applyFill="1" applyBorder="1" applyAlignment="1">
      <alignment horizontal="justify" vertical="center" wrapText="1"/>
    </xf>
    <xf numFmtId="0" fontId="6" fillId="0" borderId="0" xfId="0" applyFont="1" applyAlignment="1">
      <alignment horizontal="center" vertical="center" wrapText="1"/>
    </xf>
    <xf numFmtId="0" fontId="5" fillId="0" borderId="1" xfId="0" applyFont="1" applyBorder="1" applyAlignment="1">
      <alignment horizontal="justify" vertical="center" wrapText="1"/>
    </xf>
    <xf numFmtId="0" fontId="5" fillId="0" borderId="1" xfId="0" applyFont="1" applyFill="1" applyBorder="1" applyAlignment="1">
      <alignment vertical="center" wrapText="1"/>
    </xf>
    <xf numFmtId="0" fontId="5" fillId="0" borderId="0" xfId="0" applyFont="1" applyAlignment="1">
      <alignment horizontal="center" vertical="center" wrapText="1"/>
    </xf>
    <xf numFmtId="167" fontId="5" fillId="0" borderId="0" xfId="0" applyNumberFormat="1" applyFont="1" applyAlignment="1">
      <alignment horizontal="center" vertical="center" wrapText="1"/>
    </xf>
    <xf numFmtId="0" fontId="5" fillId="0" borderId="0" xfId="0" applyFont="1"/>
    <xf numFmtId="0" fontId="7" fillId="0" borderId="0" xfId="0" applyFont="1"/>
    <xf numFmtId="0" fontId="6" fillId="0" borderId="0" xfId="0" applyFont="1"/>
    <xf numFmtId="0" fontId="5" fillId="0" borderId="1" xfId="0" applyFont="1" applyFill="1" applyBorder="1" applyAlignment="1">
      <alignment horizontal="center" vertical="center" wrapText="1"/>
    </xf>
    <xf numFmtId="0" fontId="5" fillId="0" borderId="1" xfId="0" applyFont="1" applyBorder="1" applyAlignment="1">
      <alignment horizontal="justify" vertical="center"/>
    </xf>
    <xf numFmtId="0" fontId="5" fillId="0" borderId="1" xfId="0" applyFont="1" applyBorder="1" applyAlignment="1">
      <alignment horizontal="left" vertical="center" wrapText="1"/>
    </xf>
    <xf numFmtId="0" fontId="5" fillId="2" borderId="1" xfId="0" applyFont="1" applyFill="1" applyBorder="1" applyAlignment="1">
      <alignment horizontal="justify" vertical="center" wrapText="1"/>
    </xf>
    <xf numFmtId="164" fontId="5" fillId="0" borderId="0" xfId="0" applyNumberFormat="1" applyFont="1"/>
    <xf numFmtId="0" fontId="5" fillId="0" borderId="1" xfId="0" applyFont="1" applyFill="1" applyBorder="1" applyAlignment="1">
      <alignment horizontal="left" vertical="center" wrapText="1"/>
    </xf>
    <xf numFmtId="0" fontId="5" fillId="2" borderId="0" xfId="0" applyFont="1" applyFill="1"/>
    <xf numFmtId="0" fontId="7" fillId="2" borderId="0" xfId="0" applyFont="1" applyFill="1"/>
    <xf numFmtId="0" fontId="6" fillId="5"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10" fillId="0" borderId="0" xfId="0" applyFont="1"/>
    <xf numFmtId="164" fontId="5" fillId="0" borderId="0" xfId="0" applyNumberFormat="1" applyFont="1" applyAlignment="1">
      <alignment horizontal="center"/>
    </xf>
    <xf numFmtId="0" fontId="5" fillId="0" borderId="0" xfId="0" applyFont="1" applyAlignment="1">
      <alignment horizontal="center"/>
    </xf>
    <xf numFmtId="0" fontId="11" fillId="0" borderId="0" xfId="0" applyFont="1" applyAlignment="1">
      <alignment horizontal="center"/>
    </xf>
    <xf numFmtId="0" fontId="10" fillId="0" borderId="0" xfId="0" applyFont="1" applyAlignment="1">
      <alignment horizontal="center" vertical="center" wrapText="1"/>
    </xf>
    <xf numFmtId="0" fontId="10" fillId="5" borderId="0" xfId="0" applyFont="1" applyFill="1" applyAlignment="1">
      <alignment horizontal="center" vertical="center" wrapText="1"/>
    </xf>
    <xf numFmtId="0" fontId="10" fillId="0" borderId="0" xfId="0" applyFont="1" applyFill="1"/>
    <xf numFmtId="0" fontId="5" fillId="0" borderId="0" xfId="0" applyFont="1" applyFill="1"/>
    <xf numFmtId="0" fontId="7" fillId="0" borderId="0" xfId="0" applyFont="1" applyFill="1"/>
    <xf numFmtId="0" fontId="5" fillId="0" borderId="3" xfId="0" applyFont="1" applyFill="1" applyBorder="1" applyAlignment="1">
      <alignment vertical="center" wrapText="1"/>
    </xf>
    <xf numFmtId="0" fontId="6" fillId="0" borderId="1" xfId="0" applyFont="1" applyFill="1" applyBorder="1" applyAlignment="1">
      <alignment horizontal="left" vertical="center" wrapText="1"/>
    </xf>
    <xf numFmtId="164" fontId="5" fillId="0" borderId="0" xfId="0" applyNumberFormat="1" applyFont="1" applyAlignment="1">
      <alignment horizontal="center" vertical="center" wrapText="1"/>
    </xf>
    <xf numFmtId="0" fontId="10" fillId="0" borderId="10" xfId="0" applyFont="1" applyBorder="1" applyAlignment="1">
      <alignment horizontal="center" vertical="center" wrapText="1"/>
    </xf>
    <xf numFmtId="0" fontId="10" fillId="2" borderId="0" xfId="0" applyFont="1" applyFill="1" applyAlignment="1">
      <alignment horizontal="center"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wrapText="1"/>
    </xf>
    <xf numFmtId="0" fontId="9" fillId="0" borderId="1" xfId="0" applyFont="1" applyFill="1" applyBorder="1" applyAlignment="1">
      <alignment horizontal="left" vertical="center" wrapText="1"/>
    </xf>
    <xf numFmtId="0" fontId="10" fillId="0" borderId="0" xfId="0" applyFont="1" applyFill="1" applyAlignment="1">
      <alignment horizontal="center" vertical="center" wrapText="1"/>
    </xf>
    <xf numFmtId="164" fontId="5" fillId="0" borderId="0" xfId="0" applyNumberFormat="1" applyFont="1" applyFill="1" applyAlignment="1">
      <alignment horizontal="center" vertical="center" wrapText="1"/>
    </xf>
    <xf numFmtId="0" fontId="6" fillId="0" borderId="0" xfId="0" applyFont="1" applyFill="1"/>
    <xf numFmtId="0" fontId="5" fillId="2"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0" xfId="0" applyFont="1"/>
    <xf numFmtId="0" fontId="13" fillId="0" borderId="0" xfId="0" applyFont="1" applyBorder="1" applyAlignment="1">
      <alignment horizontal="right" vertical="center" wrapText="1"/>
    </xf>
    <xf numFmtId="0" fontId="10" fillId="0" borderId="0" xfId="0" applyFont="1" applyAlignment="1">
      <alignment horizontal="center"/>
    </xf>
    <xf numFmtId="0" fontId="10" fillId="0" borderId="0" xfId="0" applyFont="1" applyAlignment="1">
      <alignment horizontal="center" vertical="center"/>
    </xf>
    <xf numFmtId="0" fontId="14" fillId="0" borderId="0" xfId="0" applyFont="1" applyAlignment="1">
      <alignment horizontal="center" vertical="center"/>
    </xf>
    <xf numFmtId="0" fontId="14" fillId="0" borderId="0" xfId="0" applyFont="1"/>
    <xf numFmtId="0" fontId="16" fillId="0" borderId="0" xfId="0" applyFont="1"/>
    <xf numFmtId="0" fontId="17" fillId="0" borderId="0" xfId="0" applyFont="1"/>
    <xf numFmtId="0" fontId="17" fillId="0" borderId="0" xfId="0" applyFont="1" applyFill="1"/>
    <xf numFmtId="0" fontId="17" fillId="0" borderId="0" xfId="0" applyFont="1" applyAlignment="1">
      <alignment horizontal="center" vertical="center" wrapText="1"/>
    </xf>
    <xf numFmtId="0" fontId="17" fillId="0" borderId="0" xfId="0" applyFont="1" applyFill="1" applyAlignment="1">
      <alignment horizontal="center" vertical="center" wrapText="1"/>
    </xf>
    <xf numFmtId="0" fontId="18" fillId="0" borderId="0" xfId="0" applyFont="1"/>
    <xf numFmtId="0" fontId="18" fillId="0" borderId="0" xfId="0" applyFont="1" applyAlignment="1">
      <alignment horizontal="center" vertical="center" wrapText="1"/>
    </xf>
    <xf numFmtId="0" fontId="18" fillId="0" borderId="0" xfId="0" applyFont="1" applyFill="1" applyAlignment="1">
      <alignment horizontal="center" vertical="center" wrapText="1"/>
    </xf>
    <xf numFmtId="0" fontId="18" fillId="2" borderId="0" xfId="0" applyFont="1" applyFill="1"/>
    <xf numFmtId="0" fontId="19" fillId="0" borderId="0" xfId="0" applyFont="1" applyFill="1" applyAlignment="1">
      <alignment horizontal="center" vertical="center" wrapText="1"/>
    </xf>
    <xf numFmtId="0" fontId="20" fillId="0" borderId="0" xfId="0" applyFont="1" applyFill="1" applyAlignment="1">
      <alignment horizontal="center" vertical="center" wrapText="1"/>
    </xf>
    <xf numFmtId="0" fontId="21" fillId="0" borderId="0" xfId="0" applyFont="1" applyFill="1" applyAlignment="1">
      <alignment horizontal="center" vertical="center" wrapText="1"/>
    </xf>
    <xf numFmtId="0" fontId="21" fillId="0" borderId="0" xfId="0" applyFont="1"/>
    <xf numFmtId="0" fontId="1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xf>
    <xf numFmtId="49" fontId="5" fillId="0" borderId="1" xfId="0" applyNumberFormat="1" applyFont="1" applyBorder="1" applyAlignment="1">
      <alignment horizontal="center" vertical="center" wrapText="1"/>
    </xf>
    <xf numFmtId="49"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vertical="center" wrapText="1"/>
    </xf>
    <xf numFmtId="0" fontId="22" fillId="0" borderId="0" xfId="0" applyFont="1"/>
    <xf numFmtId="0" fontId="14" fillId="0" borderId="0" xfId="0" applyFont="1" applyAlignment="1">
      <alignment horizontal="center"/>
    </xf>
    <xf numFmtId="164" fontId="13" fillId="0" borderId="0" xfId="0" applyNumberFormat="1" applyFont="1" applyAlignment="1">
      <alignment horizontal="center"/>
    </xf>
    <xf numFmtId="0" fontId="13" fillId="0" borderId="0" xfId="0" applyFont="1" applyAlignment="1">
      <alignment horizontal="center"/>
    </xf>
    <xf numFmtId="0" fontId="23" fillId="0" borderId="0" xfId="0" applyFont="1" applyAlignment="1">
      <alignment horizontal="center"/>
    </xf>
    <xf numFmtId="49"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164" fontId="13" fillId="0"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164" fontId="24" fillId="0" borderId="1" xfId="0" applyNumberFormat="1" applyFont="1" applyBorder="1" applyAlignment="1">
      <alignment horizontal="center" vertical="center"/>
    </xf>
    <xf numFmtId="1" fontId="24" fillId="0" borderId="1" xfId="0" applyNumberFormat="1" applyFont="1" applyBorder="1" applyAlignment="1">
      <alignment horizontal="center" vertical="center"/>
    </xf>
    <xf numFmtId="0" fontId="13" fillId="0" borderId="1" xfId="0" applyFont="1" applyBorder="1" applyAlignment="1">
      <alignment horizontal="center" vertical="center"/>
    </xf>
    <xf numFmtId="0" fontId="25" fillId="0" borderId="1" xfId="0" applyFont="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vertical="center" wrapText="1"/>
    </xf>
    <xf numFmtId="0" fontId="24" fillId="0" borderId="1" xfId="2" applyFont="1" applyBorder="1" applyAlignment="1">
      <alignment horizontal="center" vertical="center"/>
    </xf>
    <xf numFmtId="0" fontId="13" fillId="0" borderId="1" xfId="0" applyFont="1" applyBorder="1" applyAlignment="1">
      <alignment horizontal="left" vertical="center" wrapText="1"/>
    </xf>
    <xf numFmtId="0" fontId="13" fillId="0" borderId="1" xfId="0" applyFont="1" applyBorder="1" applyAlignment="1">
      <alignment vertical="center" wrapText="1"/>
    </xf>
    <xf numFmtId="0" fontId="13" fillId="2"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49" fontId="13" fillId="0" borderId="1" xfId="0" applyNumberFormat="1" applyFont="1" applyBorder="1" applyAlignment="1">
      <alignment horizontal="center" vertical="center" wrapText="1"/>
    </xf>
    <xf numFmtId="0" fontId="13" fillId="0" borderId="1" xfId="0" applyFont="1" applyBorder="1" applyAlignment="1">
      <alignment horizontal="justify" vertical="center" wrapText="1"/>
    </xf>
    <xf numFmtId="0" fontId="27" fillId="0" borderId="1" xfId="0" applyFont="1" applyFill="1" applyBorder="1" applyAlignment="1">
      <alignment horizontal="center" vertical="center" wrapText="1"/>
    </xf>
    <xf numFmtId="49" fontId="13" fillId="0" borderId="1" xfId="0" applyNumberFormat="1" applyFont="1" applyBorder="1" applyAlignment="1">
      <alignment horizontal="justify" vertical="center" wrapText="1"/>
    </xf>
    <xf numFmtId="166" fontId="13" fillId="0" borderId="1" xfId="0" applyNumberFormat="1" applyFont="1" applyFill="1" applyBorder="1" applyAlignment="1">
      <alignment horizontal="center" vertical="center" wrapText="1"/>
    </xf>
    <xf numFmtId="3" fontId="13" fillId="0" borderId="1" xfId="0" applyNumberFormat="1" applyFont="1" applyFill="1" applyBorder="1" applyAlignment="1">
      <alignment horizontal="center" vertical="center" wrapText="1"/>
    </xf>
    <xf numFmtId="0" fontId="13" fillId="0" borderId="1" xfId="0" applyFont="1" applyFill="1" applyBorder="1" applyAlignment="1">
      <alignment horizontal="justify" vertical="center" wrapText="1"/>
    </xf>
    <xf numFmtId="3" fontId="13" fillId="0" borderId="1" xfId="0" applyNumberFormat="1" applyFont="1" applyFill="1" applyBorder="1" applyAlignment="1">
      <alignment horizontal="center" vertical="center"/>
    </xf>
    <xf numFmtId="0" fontId="27" fillId="0" borderId="1" xfId="0" applyFont="1" applyBorder="1" applyAlignment="1">
      <alignment horizontal="center" vertical="center" wrapText="1"/>
    </xf>
    <xf numFmtId="1" fontId="13" fillId="2" borderId="1" xfId="0" applyNumberFormat="1" applyFont="1" applyFill="1" applyBorder="1" applyAlignment="1">
      <alignment horizontal="center" vertical="center" wrapText="1"/>
    </xf>
    <xf numFmtId="164" fontId="13" fillId="2" borderId="1" xfId="0" applyNumberFormat="1" applyFont="1" applyFill="1" applyBorder="1" applyAlignment="1">
      <alignment horizontal="center" vertical="center" wrapText="1"/>
    </xf>
    <xf numFmtId="1" fontId="13" fillId="0" borderId="1" xfId="0" applyNumberFormat="1" applyFont="1" applyFill="1" applyBorder="1" applyAlignment="1">
      <alignment horizontal="center" vertical="center" wrapText="1"/>
    </xf>
    <xf numFmtId="0" fontId="13" fillId="4" borderId="1" xfId="0"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0" fontId="27" fillId="0" borderId="1" xfId="0" applyFont="1" applyFill="1" applyBorder="1" applyAlignment="1">
      <alignment horizontal="left" vertical="center" wrapText="1"/>
    </xf>
    <xf numFmtId="49" fontId="27" fillId="0" borderId="1" xfId="0" applyNumberFormat="1" applyFont="1" applyFill="1" applyBorder="1" applyAlignment="1">
      <alignment horizontal="center" vertical="center" wrapText="1"/>
    </xf>
    <xf numFmtId="0" fontId="13" fillId="2" borderId="1" xfId="2" applyFont="1" applyFill="1" applyBorder="1" applyAlignment="1">
      <alignment horizontal="center" vertical="center" wrapText="1"/>
    </xf>
    <xf numFmtId="164" fontId="13" fillId="2" borderId="2" xfId="2"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xf>
    <xf numFmtId="0" fontId="13" fillId="0" borderId="1" xfId="2" applyFont="1" applyBorder="1" applyAlignment="1">
      <alignment horizontal="center" vertical="center" wrapText="1"/>
    </xf>
    <xf numFmtId="0" fontId="13" fillId="0" borderId="1" xfId="2" applyFont="1" applyFill="1" applyBorder="1" applyAlignment="1">
      <alignment horizontal="center" vertical="center" wrapText="1"/>
    </xf>
    <xf numFmtId="1" fontId="13" fillId="0" borderId="1" xfId="2" applyNumberFormat="1" applyFont="1" applyFill="1" applyBorder="1" applyAlignment="1">
      <alignment horizontal="center" vertical="center" wrapText="1"/>
    </xf>
    <xf numFmtId="1" fontId="13" fillId="2" borderId="1" xfId="2" applyNumberFormat="1" applyFont="1" applyFill="1" applyBorder="1" applyAlignment="1">
      <alignment horizontal="center" vertical="center" wrapText="1"/>
    </xf>
    <xf numFmtId="49" fontId="13" fillId="0" borderId="1" xfId="0" applyNumberFormat="1" applyFont="1" applyFill="1" applyBorder="1" applyAlignment="1">
      <alignment horizontal="justify" vertical="center" wrapText="1"/>
    </xf>
    <xf numFmtId="2" fontId="13" fillId="0" borderId="0" xfId="0" applyNumberFormat="1" applyFont="1" applyFill="1" applyAlignment="1">
      <alignment horizontal="center" vertical="center"/>
    </xf>
    <xf numFmtId="2" fontId="13" fillId="0" borderId="1" xfId="1" applyNumberFormat="1" applyFont="1" applyBorder="1" applyAlignment="1">
      <alignment horizontal="center" vertical="center"/>
    </xf>
    <xf numFmtId="2" fontId="13" fillId="0" borderId="1" xfId="1" applyNumberFormat="1" applyFont="1" applyBorder="1" applyAlignment="1">
      <alignment horizontal="center" vertical="center" wrapText="1"/>
    </xf>
    <xf numFmtId="2" fontId="13" fillId="0" borderId="1" xfId="1" applyNumberFormat="1" applyFont="1" applyFill="1" applyBorder="1" applyAlignment="1">
      <alignment horizontal="center" vertical="center"/>
    </xf>
    <xf numFmtId="0" fontId="13" fillId="0" borderId="1" xfId="1" applyNumberFormat="1" applyFont="1" applyFill="1" applyBorder="1" applyAlignment="1">
      <alignment horizontal="center" vertical="center" wrapText="1"/>
    </xf>
    <xf numFmtId="0" fontId="13" fillId="0" borderId="1" xfId="0" applyFont="1" applyBorder="1" applyAlignment="1">
      <alignment horizontal="justify" vertical="center"/>
    </xf>
    <xf numFmtId="3" fontId="13" fillId="0" borderId="1" xfId="0" applyNumberFormat="1" applyFont="1" applyBorder="1" applyAlignment="1">
      <alignment horizontal="center" vertical="center" wrapText="1"/>
    </xf>
    <xf numFmtId="0" fontId="13" fillId="0" borderId="1" xfId="0" applyNumberFormat="1" applyFont="1" applyFill="1" applyBorder="1" applyAlignment="1">
      <alignment horizontal="center" vertical="center" wrapText="1"/>
    </xf>
    <xf numFmtId="0" fontId="13" fillId="0" borderId="3" xfId="0" applyFont="1" applyFill="1" applyBorder="1" applyAlignment="1">
      <alignment vertical="center" wrapText="1"/>
    </xf>
    <xf numFmtId="4" fontId="13" fillId="0" borderId="1" xfId="0" applyNumberFormat="1" applyFont="1" applyBorder="1" applyAlignment="1">
      <alignment horizontal="center" vertical="center" wrapText="1"/>
    </xf>
    <xf numFmtId="4" fontId="13" fillId="0" borderId="1" xfId="0" applyNumberFormat="1" applyFont="1" applyFill="1" applyBorder="1" applyAlignment="1">
      <alignment horizontal="center" vertical="center" wrapText="1"/>
    </xf>
    <xf numFmtId="0" fontId="13" fillId="0" borderId="2" xfId="0" applyFont="1" applyFill="1" applyBorder="1" applyAlignment="1">
      <alignment horizontal="center" vertical="center"/>
    </xf>
    <xf numFmtId="164" fontId="13" fillId="0" borderId="0" xfId="0" applyNumberFormat="1" applyFont="1" applyFill="1" applyAlignment="1">
      <alignment horizontal="center"/>
    </xf>
    <xf numFmtId="0" fontId="13" fillId="2" borderId="1" xfId="0" applyFont="1" applyFill="1" applyBorder="1" applyAlignment="1">
      <alignment horizontal="justify" vertical="center" wrapText="1"/>
    </xf>
    <xf numFmtId="49" fontId="5" fillId="0" borderId="4" xfId="0" applyNumberFormat="1" applyFont="1" applyBorder="1" applyAlignment="1">
      <alignment vertical="center" wrapText="1"/>
    </xf>
    <xf numFmtId="49" fontId="5" fillId="0" borderId="3" xfId="0" applyNumberFormat="1" applyFont="1" applyBorder="1" applyAlignment="1">
      <alignment vertical="center" wrapText="1"/>
    </xf>
    <xf numFmtId="0" fontId="5" fillId="0" borderId="3" xfId="0" applyFont="1" applyFill="1" applyBorder="1" applyAlignment="1">
      <alignment horizontal="justify" vertical="center" wrapText="1"/>
    </xf>
    <xf numFmtId="0" fontId="13" fillId="2" borderId="1" xfId="0" applyFont="1" applyFill="1" applyBorder="1" applyAlignment="1">
      <alignment vertical="center" wrapText="1"/>
    </xf>
    <xf numFmtId="0" fontId="13" fillId="2" borderId="3" xfId="0" applyFont="1" applyFill="1" applyBorder="1" applyAlignment="1">
      <alignment horizontal="center" vertical="center" wrapText="1"/>
    </xf>
    <xf numFmtId="1" fontId="13" fillId="0" borderId="3" xfId="0" applyNumberFormat="1" applyFont="1" applyFill="1" applyBorder="1" applyAlignment="1">
      <alignment horizontal="center" vertical="center" wrapText="1"/>
    </xf>
    <xf numFmtId="1" fontId="27" fillId="0" borderId="3" xfId="0" applyNumberFormat="1" applyFont="1" applyFill="1" applyBorder="1" applyAlignment="1">
      <alignment horizontal="center" vertical="center" wrapText="1"/>
    </xf>
    <xf numFmtId="1" fontId="27" fillId="0" borderId="1" xfId="0" applyNumberFormat="1" applyFont="1" applyFill="1" applyBorder="1" applyAlignment="1">
      <alignment horizontal="center" vertical="center" wrapText="1"/>
    </xf>
    <xf numFmtId="49" fontId="13" fillId="0" borderId="0" xfId="0" applyNumberFormat="1" applyFont="1" applyAlignment="1">
      <alignment horizontal="center"/>
    </xf>
    <xf numFmtId="0" fontId="5" fillId="0" borderId="0" xfId="0" applyFont="1" applyFill="1" applyAlignment="1">
      <alignment horizontal="center"/>
    </xf>
    <xf numFmtId="0" fontId="7" fillId="0" borderId="0" xfId="0" applyFont="1" applyAlignment="1">
      <alignment horizontal="center"/>
    </xf>
    <xf numFmtId="0" fontId="5" fillId="0" borderId="0" xfId="0" applyFont="1" applyAlignment="1">
      <alignment horizontal="center" vertical="center"/>
    </xf>
    <xf numFmtId="0" fontId="5" fillId="2" borderId="0" xfId="0" applyFont="1" applyFill="1" applyAlignment="1">
      <alignment horizontal="center" vertical="center"/>
    </xf>
    <xf numFmtId="2" fontId="5" fillId="0" borderId="0" xfId="0" applyNumberFormat="1" applyFont="1" applyAlignment="1">
      <alignment horizontal="center"/>
    </xf>
    <xf numFmtId="168" fontId="5" fillId="0" borderId="0" xfId="0" applyNumberFormat="1" applyFont="1" applyAlignment="1">
      <alignment horizontal="center"/>
    </xf>
    <xf numFmtId="0" fontId="8" fillId="0" borderId="0" xfId="0" applyFont="1" applyAlignment="1">
      <alignment horizontal="center"/>
    </xf>
    <xf numFmtId="0" fontId="5" fillId="0" borderId="0" xfId="0" applyNumberFormat="1" applyFont="1" applyFill="1" applyAlignment="1">
      <alignment horizontal="center"/>
    </xf>
    <xf numFmtId="0" fontId="5" fillId="0" borderId="0" xfId="0" applyNumberFormat="1" applyFont="1" applyAlignment="1">
      <alignment horizontal="center"/>
    </xf>
    <xf numFmtId="1" fontId="5" fillId="0" borderId="0" xfId="0" applyNumberFormat="1" applyFont="1" applyAlignment="1">
      <alignment horizontal="center"/>
    </xf>
    <xf numFmtId="164" fontId="5" fillId="0" borderId="0" xfId="0" applyNumberFormat="1" applyFont="1" applyAlignment="1">
      <alignment horizontal="center" wrapText="1"/>
    </xf>
    <xf numFmtId="49" fontId="5" fillId="0" borderId="0" xfId="0" applyNumberFormat="1" applyFont="1" applyAlignment="1">
      <alignment horizontal="center"/>
    </xf>
    <xf numFmtId="2" fontId="13" fillId="0" borderId="0" xfId="0" applyNumberFormat="1" applyFont="1" applyAlignment="1">
      <alignment horizontal="center"/>
    </xf>
    <xf numFmtId="164" fontId="5" fillId="0" borderId="0" xfId="0" applyNumberFormat="1" applyFont="1" applyFill="1" applyAlignment="1">
      <alignment horizontal="center"/>
    </xf>
    <xf numFmtId="0" fontId="13" fillId="0" borderId="0" xfId="0" applyFont="1" applyFill="1" applyAlignment="1">
      <alignment horizontal="center"/>
    </xf>
    <xf numFmtId="0" fontId="5" fillId="0" borderId="2"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13" fillId="0" borderId="1" xfId="0" applyFont="1" applyFill="1" applyBorder="1" applyAlignment="1">
      <alignment horizontal="center" vertical="center" wrapText="1"/>
    </xf>
    <xf numFmtId="164" fontId="13" fillId="0" borderId="0" xfId="0" applyNumberFormat="1" applyFont="1" applyFill="1" applyAlignment="1">
      <alignment horizontal="center" vertical="center" wrapText="1"/>
    </xf>
    <xf numFmtId="164" fontId="13" fillId="0" borderId="1" xfId="0" applyNumberFormat="1" applyFont="1" applyBorder="1" applyAlignment="1">
      <alignment horizontal="center" vertical="center" wrapText="1"/>
    </xf>
    <xf numFmtId="1" fontId="13" fillId="0" borderId="1" xfId="0" applyNumberFormat="1" applyFont="1" applyBorder="1" applyAlignment="1">
      <alignment horizontal="center" vertical="center" wrapText="1"/>
    </xf>
    <xf numFmtId="1" fontId="13" fillId="0" borderId="3" xfId="0" applyNumberFormat="1" applyFont="1" applyBorder="1" applyAlignment="1">
      <alignment horizontal="center" vertical="center" wrapText="1"/>
    </xf>
    <xf numFmtId="0" fontId="13" fillId="0" borderId="3" xfId="0" applyFont="1" applyBorder="1" applyAlignment="1">
      <alignment horizontal="justify" vertical="center" wrapText="1"/>
    </xf>
    <xf numFmtId="169" fontId="13" fillId="0" borderId="1" xfId="0" applyNumberFormat="1" applyFont="1" applyFill="1" applyBorder="1" applyAlignment="1">
      <alignment horizontal="center" vertical="center" wrapText="1"/>
    </xf>
    <xf numFmtId="2" fontId="13" fillId="0" borderId="1" xfId="0" applyNumberFormat="1" applyFont="1" applyFill="1" applyBorder="1" applyAlignment="1">
      <alignment horizontal="center" vertical="center" wrapText="1"/>
    </xf>
    <xf numFmtId="49" fontId="13" fillId="0" borderId="3" xfId="0" applyNumberFormat="1" applyFont="1" applyBorder="1" applyAlignment="1">
      <alignment horizontal="center" vertical="center" wrapText="1"/>
    </xf>
    <xf numFmtId="2" fontId="13" fillId="0" borderId="3" xfId="0" applyNumberFormat="1" applyFont="1" applyBorder="1" applyAlignment="1">
      <alignment horizontal="center" vertical="center" wrapText="1"/>
    </xf>
    <xf numFmtId="2" fontId="13" fillId="0" borderId="3" xfId="0" applyNumberFormat="1" applyFont="1" applyFill="1" applyBorder="1" applyAlignment="1">
      <alignment horizontal="center" vertical="center" wrapText="1"/>
    </xf>
    <xf numFmtId="0" fontId="13" fillId="2" borderId="1" xfId="0" applyFont="1" applyFill="1" applyBorder="1" applyAlignment="1">
      <alignment horizontal="left" vertical="center" wrapText="1"/>
    </xf>
    <xf numFmtId="4" fontId="13" fillId="2" borderId="1" xfId="0"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0" fontId="7" fillId="0" borderId="0" xfId="0" applyFont="1" applyFill="1" applyBorder="1"/>
    <xf numFmtId="0" fontId="13" fillId="0" borderId="1" xfId="4" applyFont="1" applyFill="1" applyBorder="1" applyAlignment="1">
      <alignment horizontal="center" vertical="center" wrapText="1"/>
    </xf>
    <xf numFmtId="164" fontId="13" fillId="0" borderId="1" xfId="4" applyNumberFormat="1" applyFont="1" applyFill="1" applyBorder="1" applyAlignment="1">
      <alignment horizontal="center" vertical="center" wrapText="1"/>
    </xf>
    <xf numFmtId="164" fontId="13" fillId="0" borderId="0" xfId="0" applyNumberFormat="1" applyFont="1" applyAlignment="1">
      <alignment horizontal="center" vertical="center" wrapText="1"/>
    </xf>
    <xf numFmtId="166" fontId="13" fillId="2" borderId="1" xfId="0" applyNumberFormat="1" applyFont="1" applyFill="1" applyBorder="1" applyAlignment="1">
      <alignment horizontal="center" vertical="center" wrapText="1"/>
    </xf>
    <xf numFmtId="166" fontId="13" fillId="0" borderId="1" xfId="0" applyNumberFormat="1" applyFont="1" applyBorder="1" applyAlignment="1">
      <alignment horizontal="center" vertical="center" wrapText="1"/>
    </xf>
    <xf numFmtId="0" fontId="13" fillId="0" borderId="11"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2" borderId="6" xfId="0" applyFont="1" applyFill="1" applyBorder="1" applyAlignment="1">
      <alignment horizontal="center" vertical="center" wrapText="1"/>
    </xf>
    <xf numFmtId="3" fontId="13" fillId="2" borderId="1" xfId="0" applyNumberFormat="1" applyFont="1" applyFill="1" applyBorder="1" applyAlignment="1">
      <alignment horizontal="center" vertical="center" wrapText="1"/>
    </xf>
    <xf numFmtId="1" fontId="13" fillId="0" borderId="1" xfId="0" applyNumberFormat="1" applyFont="1" applyFill="1" applyBorder="1" applyAlignment="1">
      <alignment horizontal="center" vertical="center"/>
    </xf>
    <xf numFmtId="0" fontId="27" fillId="2" borderId="1"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1" xfId="0" applyFont="1" applyFill="1" applyBorder="1" applyAlignment="1">
      <alignment horizontal="center" vertical="center" wrapText="1"/>
    </xf>
    <xf numFmtId="49" fontId="13" fillId="0" borderId="1" xfId="0" applyNumberFormat="1" applyFont="1" applyFill="1" applyBorder="1" applyAlignment="1">
      <alignment horizontal="center" vertical="center"/>
    </xf>
    <xf numFmtId="2" fontId="13" fillId="0" borderId="1" xfId="4"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2" xfId="0" applyFont="1" applyFill="1" applyBorder="1" applyAlignment="1">
      <alignment horizontal="left" vertical="center" wrapText="1"/>
    </xf>
    <xf numFmtId="49" fontId="5" fillId="0" borderId="1" xfId="0" applyNumberFormat="1" applyFont="1" applyBorder="1" applyAlignment="1">
      <alignment horizontal="center" vertical="center" wrapText="1"/>
    </xf>
    <xf numFmtId="0" fontId="13" fillId="0" borderId="1" xfId="0" applyFont="1" applyFill="1" applyBorder="1" applyAlignment="1">
      <alignment horizontal="center" vertical="center" wrapText="1"/>
    </xf>
    <xf numFmtId="0" fontId="13" fillId="0" borderId="2" xfId="0" applyFont="1" applyBorder="1" applyAlignment="1">
      <alignment horizontal="left" vertical="center" wrapText="1"/>
    </xf>
    <xf numFmtId="0" fontId="13" fillId="2" borderId="1" xfId="2" applyFont="1" applyFill="1" applyBorder="1" applyAlignment="1">
      <alignment horizontal="center" vertical="center"/>
    </xf>
    <xf numFmtId="164" fontId="13" fillId="2" borderId="1" xfId="2" applyNumberFormat="1" applyFont="1" applyFill="1" applyBorder="1" applyAlignment="1">
      <alignment horizontal="center" vertical="center"/>
    </xf>
    <xf numFmtId="164" fontId="13" fillId="0" borderId="1" xfId="2" applyNumberFormat="1" applyFont="1" applyBorder="1" applyAlignment="1">
      <alignment horizontal="center" vertical="center"/>
    </xf>
    <xf numFmtId="0" fontId="13" fillId="0" borderId="1" xfId="2" applyFont="1" applyFill="1" applyBorder="1" applyAlignment="1">
      <alignment horizontal="justify" vertical="center" wrapText="1"/>
    </xf>
    <xf numFmtId="0" fontId="27" fillId="0" borderId="1" xfId="2" applyFont="1" applyFill="1" applyBorder="1" applyAlignment="1">
      <alignment horizontal="left" vertical="center" wrapText="1"/>
    </xf>
    <xf numFmtId="164" fontId="13" fillId="0" borderId="1" xfId="0" applyNumberFormat="1" applyFont="1" applyBorder="1" applyAlignment="1">
      <alignment horizontal="center" vertical="center"/>
    </xf>
    <xf numFmtId="0" fontId="13" fillId="0" borderId="7" xfId="0" applyFont="1" applyBorder="1" applyAlignment="1">
      <alignment horizontal="center" vertical="center" wrapText="1"/>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6" xfId="0" applyFont="1" applyBorder="1" applyAlignment="1">
      <alignment horizontal="center" vertical="center" wrapText="1"/>
    </xf>
    <xf numFmtId="3" fontId="13" fillId="0" borderId="6" xfId="0" applyNumberFormat="1" applyFont="1" applyBorder="1" applyAlignment="1">
      <alignment horizontal="center" vertical="center"/>
    </xf>
    <xf numFmtId="2" fontId="13" fillId="0" borderId="1" xfId="0" applyNumberFormat="1" applyFont="1" applyFill="1" applyBorder="1" applyAlignment="1">
      <alignment horizontal="center" vertical="center"/>
    </xf>
    <xf numFmtId="0" fontId="13" fillId="0" borderId="0" xfId="0" applyFont="1" applyAlignment="1">
      <alignment vertical="center"/>
    </xf>
    <xf numFmtId="0" fontId="13" fillId="0" borderId="0" xfId="0" applyFont="1" applyFill="1" applyAlignment="1">
      <alignment vertical="center"/>
    </xf>
    <xf numFmtId="0" fontId="13" fillId="0" borderId="1" xfId="4" applyFont="1" applyFill="1" applyBorder="1" applyAlignment="1">
      <alignment horizontal="left" vertical="center" wrapText="1"/>
    </xf>
    <xf numFmtId="1" fontId="13" fillId="0" borderId="1" xfId="0" applyNumberFormat="1" applyFont="1" applyBorder="1" applyAlignment="1">
      <alignment horizontal="justify" vertical="center" wrapText="1"/>
    </xf>
    <xf numFmtId="1" fontId="13" fillId="0" borderId="1" xfId="0" applyNumberFormat="1" applyFont="1" applyBorder="1" applyAlignment="1">
      <alignment horizontal="left" vertical="center" wrapText="1"/>
    </xf>
    <xf numFmtId="49" fontId="13" fillId="0" borderId="1" xfId="0" applyNumberFormat="1" applyFont="1" applyBorder="1" applyAlignment="1">
      <alignment horizontal="left" vertical="center" wrapText="1"/>
    </xf>
    <xf numFmtId="49" fontId="13" fillId="0" borderId="1" xfId="0" applyNumberFormat="1" applyFont="1" applyFill="1" applyBorder="1" applyAlignment="1">
      <alignment horizontal="left" vertical="center" wrapText="1"/>
    </xf>
    <xf numFmtId="0" fontId="24" fillId="0" borderId="1" xfId="2" applyFont="1" applyFill="1" applyBorder="1" applyAlignment="1">
      <alignment vertical="center" wrapText="1"/>
    </xf>
    <xf numFmtId="0" fontId="24" fillId="0" borderId="1" xfId="2" applyFont="1" applyFill="1" applyBorder="1" applyAlignment="1">
      <alignment horizontal="left" vertical="center" wrapText="1"/>
    </xf>
    <xf numFmtId="0" fontId="24" fillId="0" borderId="1" xfId="6" applyFont="1" applyFill="1" applyBorder="1" applyAlignment="1">
      <alignment horizontal="justify" vertical="center" wrapText="1"/>
    </xf>
    <xf numFmtId="0" fontId="27" fillId="0" borderId="1" xfId="0" applyFont="1" applyFill="1" applyBorder="1" applyAlignment="1">
      <alignment vertical="center" wrapText="1"/>
    </xf>
    <xf numFmtId="0" fontId="28" fillId="0" borderId="1" xfId="0" applyFont="1" applyFill="1" applyBorder="1" applyAlignment="1">
      <alignment horizontal="justify" vertical="center" wrapText="1"/>
    </xf>
    <xf numFmtId="49" fontId="13" fillId="0" borderId="3" xfId="0" applyNumberFormat="1" applyFont="1" applyFill="1" applyBorder="1" applyAlignment="1">
      <alignment vertical="center" wrapText="1"/>
    </xf>
    <xf numFmtId="0" fontId="13" fillId="0" borderId="3" xfId="0" applyFont="1" applyFill="1" applyBorder="1" applyAlignment="1">
      <alignment horizontal="justify" vertical="center" wrapText="1"/>
    </xf>
    <xf numFmtId="0" fontId="13" fillId="0" borderId="0" xfId="0" applyFont="1" applyAlignment="1">
      <alignment horizontal="left" vertical="center" wrapText="1"/>
    </xf>
    <xf numFmtId="0" fontId="13" fillId="0" borderId="0" xfId="0" applyFont="1" applyAlignment="1">
      <alignment vertical="center" wrapText="1"/>
    </xf>
    <xf numFmtId="0" fontId="13" fillId="4" borderId="1" xfId="0" applyFont="1" applyFill="1" applyBorder="1" applyAlignment="1">
      <alignment horizontal="justify" vertical="center" wrapText="1"/>
    </xf>
    <xf numFmtId="0" fontId="13" fillId="0" borderId="1" xfId="2" applyNumberFormat="1" applyFont="1" applyFill="1" applyBorder="1" applyAlignment="1" applyProtection="1">
      <alignment horizontal="justify" vertical="center" wrapText="1"/>
      <protection hidden="1"/>
    </xf>
    <xf numFmtId="0" fontId="13" fillId="0" borderId="2" xfId="0" applyFont="1" applyFill="1" applyBorder="1" applyAlignment="1">
      <alignment vertical="center" wrapText="1"/>
    </xf>
    <xf numFmtId="0" fontId="13" fillId="0" borderId="1" xfId="2" applyFont="1" applyBorder="1" applyAlignment="1">
      <alignment horizontal="left" vertical="center" wrapText="1"/>
    </xf>
    <xf numFmtId="0" fontId="13" fillId="0" borderId="1" xfId="2" applyNumberFormat="1" applyFont="1" applyFill="1" applyBorder="1" applyAlignment="1" applyProtection="1">
      <alignment horizontal="left" vertical="center" wrapText="1"/>
    </xf>
    <xf numFmtId="0" fontId="5" fillId="0" borderId="0" xfId="0" applyFont="1" applyAlignment="1">
      <alignment vertical="center"/>
    </xf>
    <xf numFmtId="0" fontId="7" fillId="0" borderId="0" xfId="0" applyFont="1" applyAlignment="1">
      <alignment vertical="center"/>
    </xf>
    <xf numFmtId="0" fontId="7" fillId="0" borderId="0" xfId="0" applyFont="1" applyFill="1" applyAlignment="1">
      <alignment vertical="center"/>
    </xf>
    <xf numFmtId="164" fontId="15" fillId="0" borderId="0" xfId="0" applyNumberFormat="1" applyFont="1" applyFill="1" applyAlignment="1">
      <alignment vertical="center"/>
    </xf>
    <xf numFmtId="0" fontId="16" fillId="0" borderId="0" xfId="0" applyFont="1" applyAlignment="1">
      <alignment vertical="center"/>
    </xf>
    <xf numFmtId="164" fontId="16" fillId="0" borderId="0" xfId="0" applyNumberFormat="1" applyFont="1" applyFill="1" applyAlignment="1">
      <alignment vertical="center"/>
    </xf>
    <xf numFmtId="2" fontId="13" fillId="2" borderId="1" xfId="0" applyNumberFormat="1" applyFont="1" applyFill="1" applyBorder="1" applyAlignment="1">
      <alignment horizontal="center" vertical="center" wrapText="1"/>
    </xf>
    <xf numFmtId="0" fontId="13" fillId="2" borderId="1" xfId="0" applyNumberFormat="1" applyFont="1" applyFill="1" applyBorder="1" applyAlignment="1">
      <alignment vertical="center" wrapText="1"/>
    </xf>
    <xf numFmtId="0" fontId="13" fillId="2" borderId="1" xfId="0" applyNumberFormat="1" applyFont="1" applyFill="1" applyBorder="1" applyAlignment="1">
      <alignment horizontal="left" vertical="center" wrapText="1"/>
    </xf>
    <xf numFmtId="4" fontId="13" fillId="2" borderId="1" xfId="0" applyNumberFormat="1" applyFont="1" applyFill="1" applyBorder="1" applyAlignment="1">
      <alignment horizontal="left" vertical="center" wrapText="1"/>
    </xf>
    <xf numFmtId="4" fontId="13" fillId="4" borderId="1" xfId="0" applyNumberFormat="1" applyFont="1" applyFill="1" applyBorder="1" applyAlignment="1">
      <alignment horizontal="center" vertical="center" wrapText="1"/>
    </xf>
    <xf numFmtId="3" fontId="13" fillId="4" borderId="1" xfId="0" applyNumberFormat="1" applyFont="1" applyFill="1" applyBorder="1" applyAlignment="1">
      <alignment horizontal="center" vertical="center" wrapText="1"/>
    </xf>
    <xf numFmtId="4" fontId="13" fillId="0" borderId="1" xfId="0" applyNumberFormat="1" applyFont="1" applyFill="1" applyBorder="1" applyAlignment="1">
      <alignment horizontal="left" vertical="center" wrapText="1"/>
    </xf>
    <xf numFmtId="166" fontId="13" fillId="4" borderId="1" xfId="0" applyNumberFormat="1" applyFont="1" applyFill="1" applyBorder="1" applyAlignment="1">
      <alignment horizontal="center" vertical="center" wrapText="1"/>
    </xf>
    <xf numFmtId="170" fontId="13" fillId="4" borderId="1" xfId="0" applyNumberFormat="1" applyFont="1" applyFill="1" applyBorder="1" applyAlignment="1">
      <alignment horizontal="center" vertical="center" wrapText="1"/>
    </xf>
    <xf numFmtId="170" fontId="13" fillId="0"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4" fontId="13" fillId="0" borderId="1" xfId="0" applyNumberFormat="1" applyFont="1" applyFill="1" applyBorder="1" applyAlignment="1">
      <alignment horizontal="center" vertical="center"/>
    </xf>
    <xf numFmtId="0" fontId="13" fillId="0" borderId="1" xfId="0" applyFont="1" applyFill="1" applyBorder="1" applyAlignment="1">
      <alignment horizontal="center" vertical="center" wrapText="1"/>
    </xf>
    <xf numFmtId="0" fontId="14" fillId="0" borderId="0" xfId="0" applyFont="1" applyFill="1" applyAlignment="1">
      <alignment horizontal="center" vertical="center"/>
    </xf>
    <xf numFmtId="0" fontId="14" fillId="0" borderId="0" xfId="0" applyFont="1" applyAlignment="1">
      <alignment horizontal="center" vertical="center" wrapText="1"/>
    </xf>
    <xf numFmtId="0" fontId="14" fillId="0" borderId="0" xfId="0" applyFont="1" applyFill="1" applyAlignment="1">
      <alignment horizontal="center" vertical="center" wrapText="1"/>
    </xf>
    <xf numFmtId="0" fontId="27" fillId="0" borderId="1" xfId="0" applyFont="1" applyBorder="1" applyAlignment="1">
      <alignment horizontal="left" vertical="center" wrapText="1"/>
    </xf>
    <xf numFmtId="0" fontId="27" fillId="0" borderId="1" xfId="0" applyFont="1" applyBorder="1" applyAlignment="1">
      <alignment vertical="center" wrapText="1"/>
    </xf>
    <xf numFmtId="0" fontId="13" fillId="0" borderId="1" xfId="0" applyFont="1" applyFill="1" applyBorder="1" applyAlignment="1">
      <alignment horizontal="center" vertical="center" wrapText="1"/>
    </xf>
    <xf numFmtId="0" fontId="13" fillId="0" borderId="3" xfId="0" applyFont="1" applyFill="1" applyBorder="1" applyAlignment="1">
      <alignment horizontal="left" vertical="center" wrapText="1"/>
    </xf>
    <xf numFmtId="0" fontId="12" fillId="0" borderId="1" xfId="0" applyFont="1" applyFill="1" applyBorder="1" applyAlignment="1">
      <alignment horizontal="center" vertical="center"/>
    </xf>
    <xf numFmtId="0" fontId="16" fillId="0" borderId="0" xfId="0" applyFont="1" applyFill="1" applyAlignment="1">
      <alignment vertical="center"/>
    </xf>
    <xf numFmtId="0" fontId="16" fillId="0" borderId="0" xfId="0" applyFont="1" applyFill="1" applyAlignment="1">
      <alignment horizontal="left" vertical="center" wrapText="1"/>
    </xf>
    <xf numFmtId="0" fontId="16" fillId="0" borderId="0" xfId="0" applyFont="1" applyFill="1" applyAlignment="1">
      <alignment vertical="center" wrapText="1"/>
    </xf>
    <xf numFmtId="0" fontId="14" fillId="0" borderId="0" xfId="0" applyFont="1" applyAlignment="1">
      <alignment horizontal="center" vertical="center"/>
    </xf>
    <xf numFmtId="0" fontId="14" fillId="0" borderId="12" xfId="0" applyFont="1" applyBorder="1" applyAlignment="1">
      <alignment horizontal="center" vertical="center"/>
    </xf>
    <xf numFmtId="0" fontId="10" fillId="0" borderId="12" xfId="0" applyFont="1" applyBorder="1" applyAlignment="1">
      <alignment horizontal="center" vertical="center"/>
    </xf>
    <xf numFmtId="0" fontId="14" fillId="0" borderId="12" xfId="0" applyFont="1" applyFill="1" applyBorder="1" applyAlignment="1">
      <alignment horizontal="center" vertical="center"/>
    </xf>
    <xf numFmtId="0" fontId="10" fillId="0" borderId="12" xfId="0" applyFont="1" applyFill="1" applyBorder="1" applyAlignment="1">
      <alignment horizontal="center" vertical="center"/>
    </xf>
    <xf numFmtId="0" fontId="14" fillId="0" borderId="12" xfId="0" applyFont="1" applyBorder="1" applyAlignment="1">
      <alignment horizontal="center" vertical="center" wrapText="1"/>
    </xf>
    <xf numFmtId="0" fontId="10" fillId="0" borderId="12" xfId="0" applyFont="1" applyBorder="1" applyAlignment="1">
      <alignment horizontal="center" vertical="center" wrapText="1"/>
    </xf>
    <xf numFmtId="0" fontId="12" fillId="0" borderId="0" xfId="0" applyFont="1" applyBorder="1" applyAlignment="1">
      <alignment horizontal="center" vertical="center" wrapText="1"/>
    </xf>
    <xf numFmtId="0" fontId="12" fillId="3"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6" borderId="1"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2" xfId="0" applyFont="1" applyBorder="1" applyAlignment="1">
      <alignment horizontal="justify" vertical="center" wrapText="1"/>
    </xf>
    <xf numFmtId="0" fontId="13" fillId="0" borderId="3" xfId="0" applyFont="1" applyBorder="1" applyAlignment="1">
      <alignment horizontal="justify" vertical="center"/>
    </xf>
    <xf numFmtId="0" fontId="12" fillId="3" borderId="5"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6" xfId="0" applyFont="1" applyFill="1" applyBorder="1" applyAlignment="1">
      <alignment horizontal="center" vertical="center" wrapText="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0" fontId="13" fillId="0" borderId="4" xfId="0" applyFont="1" applyBorder="1" applyAlignment="1">
      <alignment horizontal="center" vertical="center" wrapText="1"/>
    </xf>
    <xf numFmtId="0" fontId="12" fillId="3" borderId="3"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3" xfId="0" applyFont="1" applyFill="1" applyBorder="1" applyAlignment="1">
      <alignment horizontal="left" vertical="center" wrapText="1"/>
    </xf>
    <xf numFmtId="49" fontId="5" fillId="0" borderId="1" xfId="0" applyNumberFormat="1" applyFont="1" applyBorder="1" applyAlignment="1">
      <alignment horizontal="center" vertical="center" wrapText="1"/>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3" xfId="0" applyFont="1" applyBorder="1" applyAlignment="1">
      <alignment horizontal="center" vertical="center"/>
    </xf>
    <xf numFmtId="0" fontId="13" fillId="0" borderId="1" xfId="0" applyFont="1" applyFill="1" applyBorder="1" applyAlignment="1">
      <alignment horizontal="center" vertical="center" wrapText="1"/>
    </xf>
    <xf numFmtId="0" fontId="13" fillId="0" borderId="2" xfId="0" applyFont="1" applyBorder="1" applyAlignment="1">
      <alignment horizontal="left" vertical="center" wrapText="1"/>
    </xf>
    <xf numFmtId="0" fontId="13" fillId="0" borderId="4" xfId="0" applyFont="1" applyBorder="1" applyAlignment="1">
      <alignment horizontal="left" vertical="center"/>
    </xf>
    <xf numFmtId="0" fontId="13" fillId="0" borderId="3" xfId="0" applyFont="1" applyBorder="1" applyAlignment="1">
      <alignment horizontal="left" vertical="center"/>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cellXfs>
  <cellStyles count="7">
    <cellStyle name="Excel Built-in Normal" xfId="3"/>
    <cellStyle name="Гиперссылка" xfId="6" builtinId="8"/>
    <cellStyle name="Обычный" xfId="0" builtinId="0"/>
    <cellStyle name="Обычный 2" xfId="2"/>
    <cellStyle name="Обычный 3" xfId="5"/>
    <cellStyle name="Обычный 5" xfId="4"/>
    <cellStyle name="Финансовый" xfId="1" builtinId="3"/>
  </cellStyles>
  <dxfs count="0"/>
  <tableStyles count="0" defaultTableStyle="TableStyleMedium2" defaultPivotStyle="PivotStyleMedium9"/>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1.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29" Type="http://schemas.openxmlformats.org/officeDocument/2006/relationships/revisionLog" Target="revisionLog2.xml"/><Relationship Id="rId28" Type="http://schemas.openxmlformats.org/officeDocument/2006/relationships/revisionLog" Target="revisionLog1.xml"/><Relationship Id="rId31" Type="http://schemas.openxmlformats.org/officeDocument/2006/relationships/revisionLog" Target="revisionLog4.xml"/><Relationship Id="rId27" Type="http://schemas.openxmlformats.org/officeDocument/2006/relationships/revisionLog" Target="revisionLog27.xml"/><Relationship Id="rId30" Type="http://schemas.openxmlformats.org/officeDocument/2006/relationships/revisionLog" Target="revisionLog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CB5779B8-8420-432F-AD19-D3499C269DEB}" diskRevisions="1" revisionId="192" version="31">
  <header guid="{B8E4576B-FEED-4E81-809E-53F93AB28444}" dateTime="2023-04-12T09:45:47" maxSheetId="2" userName="Митина Екатерина Сергеевна" r:id="rId27" minRId="181">
    <sheetIdMap count="1">
      <sheetId val="1"/>
    </sheetIdMap>
  </header>
  <header guid="{3F6F8BDE-662A-4614-A641-1607936A8323}" dateTime="2023-05-24T15:55:03" maxSheetId="2" userName="Саратова Ольга Сергеевна" r:id="rId28" minRId="185">
    <sheetIdMap count="1">
      <sheetId val="1"/>
    </sheetIdMap>
  </header>
  <header guid="{6C2E95F8-3960-48CD-B81F-B021D47AD531}" dateTime="2023-05-24T16:03:53" maxSheetId="2" userName="Шишкина Юлия Андреева" r:id="rId29" minRId="190">
    <sheetIdMap count="1">
      <sheetId val="1"/>
    </sheetIdMap>
  </header>
  <header guid="{C004EC0B-B0B8-4416-898F-068923F756A6}" dateTime="2023-05-24T16:24:50" maxSheetId="2" userName="Саратова Ольга Сергеевна" r:id="rId30" minRId="191">
    <sheetIdMap count="1">
      <sheetId val="1"/>
    </sheetIdMap>
  </header>
  <header guid="{CB5779B8-8420-432F-AD19-D3499C269DEB}" dateTime="2023-05-24T16:29:37" maxSheetId="2" userName="Саратова Ольга Сергеевна" r:id="rId31" minRId="192">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5" sId="1">
    <oc r="J179" t="inlineStr">
      <is>
        <t>Одной из основных причин, повлиявших на достижение запланированного показателя, стало не полное освоения средств, поступивших в бюджет города Когалыма по Соглашениям о сотрудничестве между Правительством Ханты – Мансийского автономного округа – Югры и Публичным акционерным обществом «ЛУКОЙЛ» и, в частности, на реализацию проектов в жилищно-коммунальной сфере.</t>
      </is>
    </oc>
    <nc r="J179" t="inlineStr">
      <is>
        <t xml:space="preserve">Одной из основных причин, повлиявших на не достижение запланированного показателя, стало не полное освоение средств, поступивших в бюджет города Когалыма по Соглашениям о сотрудничестве между Правительством Ханты – Мансийского автономного округа – Югры и Публичным акционерным обществом «ЛУКОЙЛ» и, в частности, на реализацию проектов в жилищно-коммунальной сфере, в том числе в связи с не полным освоением средств по некоторым муниципальным программам, а именно:
- «Развитие агропромышленного комплекса и рынков сельскохозяйственной продукции, сырья и продовольствия в городе Когалыме»;
- «Безопасность жизнедеятельности населения города Когалыма»; 
- «Развитие жилищно – коммунального комплекса в городе Когалыме».
</t>
      </is>
    </nc>
  </rcc>
  <rcv guid="{FEA8BA84-09E7-4AC9-B99A-D42DE5EF1549}" action="delete"/>
  <rdn rId="0" localSheetId="1" customView="1" name="Z_FEA8BA84_09E7_4AC9_B99A_D42DE5EF1549_.wvu.PrintArea" hidden="1" oldHidden="1">
    <formula>'Приложение 2'!$B$1:$L$211</formula>
    <oldFormula>'Приложение 2'!$B$1:$L$211</oldFormula>
  </rdn>
  <rdn rId="0" localSheetId="1" customView="1" name="Z_FEA8BA84_09E7_4AC9_B99A_D42DE5EF1549_.wvu.PrintTitles" hidden="1" oldHidden="1">
    <formula>'Приложение 2'!$3:$5</formula>
    <oldFormula>'Приложение 2'!$3:$5</oldFormula>
  </rdn>
  <rdn rId="0" localSheetId="1" customView="1" name="Z_FEA8BA84_09E7_4AC9_B99A_D42DE5EF1549_.wvu.Cols" hidden="1" oldHidden="1">
    <formula>'Приложение 2'!$A:$A</formula>
    <oldFormula>'Приложение 2'!$A:$A</oldFormula>
  </rdn>
  <rdn rId="0" localSheetId="1" customView="1" name="Z_FEA8BA84_09E7_4AC9_B99A_D42DE5EF1549_.wvu.FilterData" hidden="1" oldHidden="1">
    <formula>'Приложение 2'!$B$5:$J$202</formula>
    <oldFormula>'Приложение 2'!$B$5:$J$202</oldFormula>
  </rdn>
  <rcv guid="{FEA8BA84-09E7-4AC9-B99A-D42DE5EF1549}"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0" sId="1">
    <oc r="J199" t="inlineStr">
      <is>
        <t>Количество выпусков газеты в истекшем периоде - 101.
3 выпуска не были осуществлены в связи с отсутствием материалов для публикаций согласно графику выпуска газеты</t>
      </is>
    </oc>
    <nc r="J199" t="inlineStr">
      <is>
        <t>Количество выпусков газеты в истекшем периоде - 101.
Не было осуществлено 3 выпуска газеты (не сформированы в виду отсутствия материалов - НПА) при этом  имеющиеся НПА были размещены в информационном выпуске газеты.</t>
      </is>
    </nc>
  </rcc>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1" sId="1">
    <oc r="I111">
      <f>H111/G111*100</f>
    </oc>
    <nc r="I111">
      <f>G111/H111*100</f>
    </nc>
  </rcc>
  <rcv guid="{BA841332-DFE8-4B37-BA4A-C5C5E49832E3}" action="delete"/>
  <rdn rId="0" localSheetId="1" customView="1" name="Z_BA841332_DFE8_4B37_BA4A_C5C5E49832E3_.wvu.PrintArea" hidden="1" oldHidden="1">
    <formula>'Приложение 2'!$C$1:$J$200</formula>
    <oldFormula>'Приложение 2'!$C$1:$J$200</oldFormula>
  </rdn>
  <rdn rId="0" localSheetId="1" customView="1" name="Z_BA841332_DFE8_4B37_BA4A_C5C5E49832E3_.wvu.PrintTitles" hidden="1" oldHidden="1">
    <formula>'Приложение 2'!$3:$5</formula>
    <oldFormula>'Приложение 2'!$3:$5</oldFormula>
  </rdn>
  <rdn rId="0" localSheetId="1" customView="1" name="Z_BA841332_DFE8_4B37_BA4A_C5C5E49832E3_.wvu.FilterData" hidden="1" oldHidden="1">
    <formula>'Приложение 2'!$B$5:$J$202</formula>
    <oldFormula>'Приложение 2'!$C$1:$L$194</oldFormula>
  </rdn>
  <rcv guid="{BA841332-DFE8-4B37-BA4A-C5C5E49832E3}"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1" sId="1">
    <oc r="J188" t="inlineStr">
      <is>
        <t>ПИР реконструкция развязки Восточная</t>
      </is>
    </oc>
    <nc r="J188" t="inlineStr">
      <is>
        <t>ПИР реконструкция развязки Восточная. Не достижение связяно с нарушением подрядной организацией сроков выполнения проектно-изыскательских работ. Мероприятие планируется к реализации в 2023 году.</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2" sId="1">
    <oc r="J74" t="inlineStr">
      <is>
        <t>1 - обустройство покрытия детской игровой площадки по проезду Солнечный, д.13, 15, 17
2 - объект благоустройства "Набережная р.Ингу-Ягун" (установка ограждений)
3 - архитектурная композиция "Обелиск".
Недостижение показателя обусловлено переносом работ по благоустройству Рябинового бульвара и сквера им.Грайфера на 2023 год</t>
      </is>
    </oc>
    <nc r="J74" t="inlineStr">
      <is>
        <t>1 - обустройство покрытия детской игровой площадки по проезду Солнечный, д.13, 15, 17
2 - объект благоустройства "Набережная р.Ингу-Ягун" (установка ограждений)
3 - архитектурная композиция "Обелиск".
Недостижение показателя обусловлено обусловлено переносом работ по благоустройству Рябинового бульвара на 2023 год.</t>
      </is>
    </nc>
  </rcc>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B8E4576B-FEED-4E81-809E-53F93AB28444}" name="Загорская Елена Георгиевна" id="-1189789137" dateTime="2023-04-19T15:04:21"/>
</user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comments" Target="../comments1.xml"/><Relationship Id="rId4" Type="http://schemas.openxmlformats.org/officeDocument/2006/relationships/printerSettings" Target="../printerSettings/printerSettings4.bin"/><Relationship Id="rId9"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S211"/>
  <sheetViews>
    <sheetView tabSelected="1" view="pageBreakPreview" topLeftCell="C1" zoomScale="60" zoomScaleNormal="60" workbookViewId="0">
      <pane ySplit="7" topLeftCell="A71" activePane="bottomLeft" state="frozen"/>
      <selection activeCell="C1" sqref="C1"/>
      <selection pane="bottomLeft" activeCell="G72" sqref="G72"/>
    </sheetView>
  </sheetViews>
  <sheetFormatPr defaultRowHeight="30" x14ac:dyDescent="0.4"/>
  <cols>
    <col min="1" max="1" width="1.5703125" style="24" hidden="1" customWidth="1"/>
    <col min="2" max="2" width="8" style="50" customWidth="1"/>
    <col min="3" max="3" width="6.42578125" style="11" customWidth="1"/>
    <col min="4" max="4" width="37.85546875" style="229" customWidth="1"/>
    <col min="5" max="5" width="16.28515625" style="230" customWidth="1"/>
    <col min="6" max="6" width="15" style="230" customWidth="1"/>
    <col min="7" max="7" width="16.85546875" style="230" customWidth="1"/>
    <col min="8" max="8" width="13.7109375" style="231" customWidth="1"/>
    <col min="9" max="9" width="13.85546875" style="231" customWidth="1"/>
    <col min="10" max="10" width="96" style="230" customWidth="1"/>
    <col min="11" max="11" width="28.140625" style="140" customWidth="1"/>
    <col min="12" max="12" width="24.5703125" style="11" customWidth="1"/>
    <col min="13" max="13" width="9.140625" style="57"/>
    <col min="14" max="14" width="9.140625" style="53"/>
    <col min="15" max="16384" width="9.140625" style="11"/>
  </cols>
  <sheetData>
    <row r="1" spans="1:97" s="52" customFormat="1" ht="25.5" customHeight="1" x14ac:dyDescent="0.4">
      <c r="A1" s="51"/>
      <c r="B1" s="50"/>
      <c r="C1" s="46"/>
      <c r="D1" s="208"/>
      <c r="E1" s="208"/>
      <c r="F1" s="208"/>
      <c r="G1" s="208"/>
      <c r="H1" s="209"/>
      <c r="I1" s="209"/>
      <c r="J1" s="47" t="s">
        <v>40</v>
      </c>
      <c r="K1" s="74"/>
      <c r="L1" s="46"/>
      <c r="M1" s="71"/>
      <c r="N1" s="53"/>
    </row>
    <row r="2" spans="1:97" s="52" customFormat="1" ht="27.75" customHeight="1" x14ac:dyDescent="0.3">
      <c r="A2" s="51"/>
      <c r="B2" s="50"/>
      <c r="C2" s="46"/>
      <c r="D2" s="266" t="s">
        <v>198</v>
      </c>
      <c r="E2" s="266"/>
      <c r="F2" s="266"/>
      <c r="G2" s="266"/>
      <c r="H2" s="266"/>
      <c r="I2" s="266"/>
      <c r="J2" s="266"/>
      <c r="K2" s="74"/>
      <c r="L2" s="46"/>
    </row>
    <row r="3" spans="1:97" s="52" customFormat="1" ht="32.25" customHeight="1" x14ac:dyDescent="0.3">
      <c r="A3" s="51"/>
      <c r="B3" s="50"/>
      <c r="C3" s="268" t="s">
        <v>0</v>
      </c>
      <c r="D3" s="268" t="s">
        <v>1</v>
      </c>
      <c r="E3" s="268" t="s">
        <v>2</v>
      </c>
      <c r="F3" s="268" t="s">
        <v>3</v>
      </c>
      <c r="G3" s="268" t="s">
        <v>197</v>
      </c>
      <c r="H3" s="268"/>
      <c r="I3" s="268"/>
      <c r="J3" s="268" t="s">
        <v>4</v>
      </c>
      <c r="K3" s="74"/>
      <c r="L3" s="46"/>
    </row>
    <row r="4" spans="1:97" s="52" customFormat="1" ht="74.25" customHeight="1" x14ac:dyDescent="0.3">
      <c r="A4" s="51"/>
      <c r="B4" s="50"/>
      <c r="C4" s="268"/>
      <c r="D4" s="268"/>
      <c r="E4" s="268"/>
      <c r="F4" s="268"/>
      <c r="G4" s="190" t="s">
        <v>5</v>
      </c>
      <c r="H4" s="45" t="s">
        <v>6</v>
      </c>
      <c r="I4" s="45" t="s">
        <v>7</v>
      </c>
      <c r="J4" s="268"/>
      <c r="K4" s="138"/>
      <c r="L4" s="46"/>
    </row>
    <row r="5" spans="1:97" s="75" customFormat="1" ht="19.5" customHeight="1" x14ac:dyDescent="0.3">
      <c r="A5" s="72"/>
      <c r="B5" s="50"/>
      <c r="C5" s="65">
        <v>1</v>
      </c>
      <c r="D5" s="190">
        <v>2</v>
      </c>
      <c r="E5" s="190">
        <v>3</v>
      </c>
      <c r="F5" s="190">
        <v>4</v>
      </c>
      <c r="G5" s="190">
        <v>5</v>
      </c>
      <c r="H5" s="45">
        <v>6</v>
      </c>
      <c r="I5" s="45">
        <v>7</v>
      </c>
      <c r="J5" s="190">
        <v>8</v>
      </c>
      <c r="K5" s="73"/>
      <c r="L5" s="74"/>
    </row>
    <row r="6" spans="1:97" s="27" customFormat="1" ht="19.5" customHeight="1" x14ac:dyDescent="0.3">
      <c r="A6" s="48"/>
      <c r="B6" s="50"/>
      <c r="C6" s="269" t="s">
        <v>111</v>
      </c>
      <c r="D6" s="269"/>
      <c r="E6" s="269"/>
      <c r="F6" s="269"/>
      <c r="G6" s="269"/>
      <c r="H6" s="269"/>
      <c r="I6" s="269"/>
      <c r="J6" s="269"/>
      <c r="K6" s="25"/>
      <c r="L6" s="26"/>
    </row>
    <row r="7" spans="1:97" ht="20.25" customHeight="1" x14ac:dyDescent="0.3">
      <c r="C7" s="267" t="s">
        <v>126</v>
      </c>
      <c r="D7" s="267"/>
      <c r="E7" s="267"/>
      <c r="F7" s="267"/>
      <c r="G7" s="267"/>
      <c r="H7" s="267"/>
      <c r="I7" s="267"/>
      <c r="J7" s="267"/>
      <c r="K7" s="26"/>
      <c r="L7" s="10"/>
      <c r="M7" s="11"/>
      <c r="N7" s="11"/>
    </row>
    <row r="8" spans="1:97" s="32" customFormat="1" ht="122.25" customHeight="1" x14ac:dyDescent="0.4">
      <c r="A8" s="30">
        <v>169</v>
      </c>
      <c r="B8" s="248">
        <v>1</v>
      </c>
      <c r="C8" s="187" t="s">
        <v>8</v>
      </c>
      <c r="D8" s="86" t="s">
        <v>95</v>
      </c>
      <c r="E8" s="194" t="s">
        <v>49</v>
      </c>
      <c r="F8" s="194">
        <v>0.56999999999999995</v>
      </c>
      <c r="G8" s="194">
        <v>0.56999999999999995</v>
      </c>
      <c r="H8" s="194">
        <v>0.56999999999999995</v>
      </c>
      <c r="I8" s="79">
        <f>H8/G8*100</f>
        <v>100</v>
      </c>
      <c r="J8" s="115" t="s">
        <v>240</v>
      </c>
      <c r="K8" s="116">
        <f>(I12+I8+I10+I11+I9)/5</f>
        <v>100</v>
      </c>
      <c r="L8" s="31"/>
      <c r="N8" s="54"/>
    </row>
    <row r="9" spans="1:97" s="32" customFormat="1" ht="115.5" customHeight="1" x14ac:dyDescent="0.4">
      <c r="A9" s="30">
        <v>170</v>
      </c>
      <c r="B9" s="248">
        <v>2</v>
      </c>
      <c r="C9" s="77" t="s">
        <v>10</v>
      </c>
      <c r="D9" s="86" t="s">
        <v>233</v>
      </c>
      <c r="E9" s="194" t="s">
        <v>17</v>
      </c>
      <c r="F9" s="194">
        <v>120</v>
      </c>
      <c r="G9" s="194">
        <v>240</v>
      </c>
      <c r="H9" s="194">
        <v>240</v>
      </c>
      <c r="I9" s="79">
        <f>H9/G9*100</f>
        <v>100</v>
      </c>
      <c r="J9" s="89" t="s">
        <v>234</v>
      </c>
      <c r="K9" s="139"/>
      <c r="L9" s="31"/>
      <c r="N9" s="54"/>
    </row>
    <row r="10" spans="1:97" ht="204.75" customHeight="1" x14ac:dyDescent="0.4">
      <c r="A10" s="30">
        <v>173</v>
      </c>
      <c r="B10" s="248">
        <v>3</v>
      </c>
      <c r="C10" s="83" t="s">
        <v>12</v>
      </c>
      <c r="D10" s="89" t="s">
        <v>51</v>
      </c>
      <c r="E10" s="80" t="s">
        <v>235</v>
      </c>
      <c r="F10" s="80">
        <v>21</v>
      </c>
      <c r="G10" s="80">
        <v>56</v>
      </c>
      <c r="H10" s="194">
        <v>56</v>
      </c>
      <c r="I10" s="79">
        <f>H10/G10*100</f>
        <v>100</v>
      </c>
      <c r="J10" s="89" t="s">
        <v>241</v>
      </c>
    </row>
    <row r="11" spans="1:97" ht="105.75" customHeight="1" x14ac:dyDescent="0.4">
      <c r="A11" s="24">
        <v>174</v>
      </c>
      <c r="B11" s="50">
        <v>4</v>
      </c>
      <c r="C11" s="83" t="s">
        <v>13</v>
      </c>
      <c r="D11" s="89" t="s">
        <v>236</v>
      </c>
      <c r="E11" s="80" t="s">
        <v>89</v>
      </c>
      <c r="F11" s="80">
        <v>4</v>
      </c>
      <c r="G11" s="80">
        <v>1</v>
      </c>
      <c r="H11" s="194">
        <v>1</v>
      </c>
      <c r="I11" s="79">
        <f>H11/G11*100</f>
        <v>100</v>
      </c>
      <c r="J11" s="89" t="s">
        <v>237</v>
      </c>
      <c r="K11" s="26"/>
      <c r="L11" s="31">
        <f>5+10+9+26+14+10+5+5+7+7+15+5+6+5+5+5+4+2+14+4</f>
        <v>163</v>
      </c>
      <c r="M11" s="11"/>
    </row>
    <row r="12" spans="1:97" s="32" customFormat="1" ht="106.5" customHeight="1" x14ac:dyDescent="0.3">
      <c r="A12" s="30">
        <v>175</v>
      </c>
      <c r="B12" s="248">
        <v>5</v>
      </c>
      <c r="C12" s="85" t="s">
        <v>16</v>
      </c>
      <c r="D12" s="91" t="s">
        <v>238</v>
      </c>
      <c r="E12" s="94" t="s">
        <v>7</v>
      </c>
      <c r="F12" s="94">
        <v>100</v>
      </c>
      <c r="G12" s="94">
        <v>100</v>
      </c>
      <c r="H12" s="94">
        <v>100</v>
      </c>
      <c r="I12" s="79">
        <f>H12/G12*100</f>
        <v>100</v>
      </c>
      <c r="J12" s="91" t="s">
        <v>239</v>
      </c>
      <c r="K12" s="169"/>
      <c r="L12" s="169"/>
      <c r="M12" s="169"/>
      <c r="N12" s="169"/>
      <c r="O12" s="169"/>
      <c r="P12" s="169"/>
      <c r="Q12" s="169"/>
      <c r="R12" s="169"/>
      <c r="S12" s="169"/>
      <c r="T12" s="170"/>
      <c r="U12" s="170"/>
    </row>
    <row r="13" spans="1:97" s="12" customFormat="1" ht="19.5" x14ac:dyDescent="0.3">
      <c r="A13" s="24"/>
      <c r="B13" s="49"/>
      <c r="C13" s="267" t="s">
        <v>127</v>
      </c>
      <c r="D13" s="267"/>
      <c r="E13" s="267"/>
      <c r="F13" s="267"/>
      <c r="G13" s="267"/>
      <c r="H13" s="267"/>
      <c r="I13" s="267"/>
      <c r="J13" s="267"/>
      <c r="K13" s="26"/>
      <c r="L13" s="10"/>
    </row>
    <row r="14" spans="1:97" s="5" customFormat="1" ht="148.5" x14ac:dyDescent="0.25">
      <c r="A14" s="28">
        <v>122</v>
      </c>
      <c r="B14" s="249">
        <v>6</v>
      </c>
      <c r="C14" s="77" t="s">
        <v>8</v>
      </c>
      <c r="D14" s="86" t="s">
        <v>55</v>
      </c>
      <c r="E14" s="194" t="s">
        <v>116</v>
      </c>
      <c r="F14" s="96">
        <v>200.1</v>
      </c>
      <c r="G14" s="96">
        <v>216.1</v>
      </c>
      <c r="H14" s="79">
        <v>230.3</v>
      </c>
      <c r="I14" s="79">
        <f>H14/G14*100</f>
        <v>106.5710319296622</v>
      </c>
      <c r="J14" s="98" t="s">
        <v>392</v>
      </c>
      <c r="K14" s="173">
        <f>(I14+I15+I16+I17+I18+I19+I20+I21+I22+I23)/10</f>
        <v>107.7510306162681</v>
      </c>
      <c r="L14" s="173">
        <f>SUM(I15,I16,I20,I21,I23,I22)/6</f>
        <v>111.76765681661421</v>
      </c>
      <c r="N14" s="55"/>
    </row>
    <row r="15" spans="1:97" s="21" customFormat="1" ht="261.75" customHeight="1" x14ac:dyDescent="0.25">
      <c r="A15" s="29">
        <v>123</v>
      </c>
      <c r="B15" s="250">
        <v>7</v>
      </c>
      <c r="C15" s="77" t="s">
        <v>10</v>
      </c>
      <c r="D15" s="86" t="s">
        <v>58</v>
      </c>
      <c r="E15" s="85" t="s">
        <v>9</v>
      </c>
      <c r="F15" s="171">
        <v>249.8</v>
      </c>
      <c r="G15" s="171">
        <v>243.9</v>
      </c>
      <c r="H15" s="171">
        <v>247.7</v>
      </c>
      <c r="I15" s="79">
        <f>H15/G15*100</f>
        <v>101.5580155801558</v>
      </c>
      <c r="J15" s="98" t="s">
        <v>291</v>
      </c>
      <c r="K15" s="157"/>
      <c r="L15" s="22"/>
      <c r="M15" s="23"/>
      <c r="N15" s="6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row>
    <row r="16" spans="1:97" s="5" customFormat="1" ht="144" customHeight="1" x14ac:dyDescent="0.25">
      <c r="A16" s="28">
        <v>124</v>
      </c>
      <c r="B16" s="249">
        <v>8</v>
      </c>
      <c r="C16" s="77" t="s">
        <v>12</v>
      </c>
      <c r="D16" s="86" t="s">
        <v>59</v>
      </c>
      <c r="E16" s="85" t="s">
        <v>7</v>
      </c>
      <c r="F16" s="189">
        <v>13.5</v>
      </c>
      <c r="G16" s="171">
        <v>14.34</v>
      </c>
      <c r="H16" s="189">
        <v>12.46</v>
      </c>
      <c r="I16" s="79">
        <f>H16/G16*100</f>
        <v>86.889818688981876</v>
      </c>
      <c r="J16" s="98" t="s">
        <v>297</v>
      </c>
      <c r="K16" s="22"/>
      <c r="L16" s="8"/>
      <c r="M16" s="58"/>
    </row>
    <row r="17" spans="1:14" s="23" customFormat="1" ht="138.75" customHeight="1" x14ac:dyDescent="0.25">
      <c r="A17" s="41">
        <v>126</v>
      </c>
      <c r="B17" s="250">
        <v>9</v>
      </c>
      <c r="C17" s="77" t="s">
        <v>13</v>
      </c>
      <c r="D17" s="86" t="s">
        <v>54</v>
      </c>
      <c r="E17" s="194" t="s">
        <v>7</v>
      </c>
      <c r="F17" s="194">
        <v>100</v>
      </c>
      <c r="G17" s="194">
        <v>100</v>
      </c>
      <c r="H17" s="194">
        <v>100</v>
      </c>
      <c r="I17" s="79">
        <f t="shared" ref="I17:I20" si="0">H17/G17*100</f>
        <v>100</v>
      </c>
      <c r="J17" s="66"/>
      <c r="K17" s="22"/>
      <c r="L17" s="22"/>
      <c r="N17" s="56"/>
    </row>
    <row r="18" spans="1:14" s="5" customFormat="1" ht="176.25" customHeight="1" x14ac:dyDescent="0.25">
      <c r="A18" s="28">
        <v>127</v>
      </c>
      <c r="B18" s="249">
        <v>10</v>
      </c>
      <c r="C18" s="77" t="s">
        <v>16</v>
      </c>
      <c r="D18" s="86" t="s">
        <v>56</v>
      </c>
      <c r="E18" s="194" t="s">
        <v>57</v>
      </c>
      <c r="F18" s="194">
        <v>3</v>
      </c>
      <c r="G18" s="194">
        <v>3</v>
      </c>
      <c r="H18" s="97">
        <v>3</v>
      </c>
      <c r="I18" s="79">
        <f>H18/G18*100</f>
        <v>100</v>
      </c>
      <c r="J18" s="4"/>
      <c r="K18" s="35"/>
      <c r="L18" s="8"/>
      <c r="M18" s="58"/>
    </row>
    <row r="19" spans="1:14" s="5" customFormat="1" ht="67.5" customHeight="1" x14ac:dyDescent="0.25">
      <c r="A19" s="28">
        <v>127</v>
      </c>
      <c r="B19" s="250">
        <v>11</v>
      </c>
      <c r="C19" s="77" t="s">
        <v>20</v>
      </c>
      <c r="D19" s="210" t="s">
        <v>130</v>
      </c>
      <c r="E19" s="85" t="s">
        <v>7</v>
      </c>
      <c r="F19" s="194">
        <v>76.8</v>
      </c>
      <c r="G19" s="194">
        <v>90</v>
      </c>
      <c r="H19" s="172">
        <v>90.3</v>
      </c>
      <c r="I19" s="79">
        <f t="shared" si="0"/>
        <v>100.33333333333334</v>
      </c>
      <c r="J19" s="98" t="s">
        <v>298</v>
      </c>
      <c r="K19" s="35"/>
      <c r="L19" s="8"/>
      <c r="M19" s="58"/>
    </row>
    <row r="20" spans="1:14" s="5" customFormat="1" ht="169.5" customHeight="1" x14ac:dyDescent="0.25">
      <c r="A20" s="28">
        <v>128</v>
      </c>
      <c r="B20" s="249">
        <v>12</v>
      </c>
      <c r="C20" s="77" t="s">
        <v>21</v>
      </c>
      <c r="D20" s="86" t="s">
        <v>131</v>
      </c>
      <c r="E20" s="194" t="s">
        <v>9</v>
      </c>
      <c r="F20" s="194">
        <v>2202</v>
      </c>
      <c r="G20" s="194">
        <v>2228</v>
      </c>
      <c r="H20" s="171">
        <v>3841</v>
      </c>
      <c r="I20" s="79">
        <f t="shared" si="0"/>
        <v>172.39676840215438</v>
      </c>
      <c r="J20" s="98" t="s">
        <v>299</v>
      </c>
      <c r="K20" s="8"/>
      <c r="L20" s="8"/>
      <c r="N20" s="55"/>
    </row>
    <row r="21" spans="1:14" s="23" customFormat="1" ht="127.5" customHeight="1" x14ac:dyDescent="0.25">
      <c r="A21" s="41">
        <v>129</v>
      </c>
      <c r="B21" s="250">
        <v>13</v>
      </c>
      <c r="C21" s="77" t="s">
        <v>22</v>
      </c>
      <c r="D21" s="86" t="s">
        <v>132</v>
      </c>
      <c r="E21" s="85" t="s">
        <v>9</v>
      </c>
      <c r="F21" s="99">
        <v>6003</v>
      </c>
      <c r="G21" s="99">
        <v>6393</v>
      </c>
      <c r="H21" s="253">
        <v>7002</v>
      </c>
      <c r="I21" s="79">
        <f>IFERROR(H21/G21*100,)</f>
        <v>109.52604411074614</v>
      </c>
      <c r="J21" s="98" t="s">
        <v>391</v>
      </c>
      <c r="K21" s="22"/>
      <c r="L21" s="22"/>
      <c r="N21" s="62"/>
    </row>
    <row r="22" spans="1:14" s="23" customFormat="1" ht="82.5" customHeight="1" x14ac:dyDescent="0.25">
      <c r="A22" s="28">
        <v>130</v>
      </c>
      <c r="B22" s="249">
        <v>14</v>
      </c>
      <c r="C22" s="77" t="s">
        <v>23</v>
      </c>
      <c r="D22" s="86" t="s">
        <v>218</v>
      </c>
      <c r="E22" s="67"/>
      <c r="F22" s="67"/>
      <c r="G22" s="85">
        <v>1</v>
      </c>
      <c r="H22" s="97">
        <v>1</v>
      </c>
      <c r="I22" s="79">
        <v>100</v>
      </c>
      <c r="J22" s="98" t="s">
        <v>300</v>
      </c>
      <c r="K22" s="22"/>
      <c r="L22" s="22"/>
      <c r="M22" s="59"/>
      <c r="N22" s="61"/>
    </row>
    <row r="23" spans="1:14" s="23" customFormat="1" ht="101.25" customHeight="1" x14ac:dyDescent="0.25">
      <c r="A23" s="41">
        <v>132</v>
      </c>
      <c r="B23" s="250">
        <v>15</v>
      </c>
      <c r="C23" s="77" t="s">
        <v>24</v>
      </c>
      <c r="D23" s="86" t="s">
        <v>219</v>
      </c>
      <c r="E23" s="194" t="s">
        <v>9</v>
      </c>
      <c r="F23" s="85">
        <v>775</v>
      </c>
      <c r="G23" s="85">
        <v>850</v>
      </c>
      <c r="H23" s="97">
        <v>852</v>
      </c>
      <c r="I23" s="79">
        <f>IFERROR(H23/G23*100,)</f>
        <v>100.23529411764707</v>
      </c>
      <c r="J23" s="98" t="s">
        <v>220</v>
      </c>
      <c r="K23" s="22"/>
      <c r="L23" s="22"/>
      <c r="N23" s="61"/>
    </row>
    <row r="24" spans="1:14" s="12" customFormat="1" ht="24" customHeight="1" x14ac:dyDescent="0.3">
      <c r="A24" s="24"/>
      <c r="B24" s="49"/>
      <c r="C24" s="267" t="s">
        <v>371</v>
      </c>
      <c r="D24" s="267"/>
      <c r="E24" s="267"/>
      <c r="F24" s="267"/>
      <c r="G24" s="267"/>
      <c r="H24" s="267"/>
      <c r="I24" s="267"/>
      <c r="J24" s="267"/>
      <c r="K24" s="26"/>
      <c r="L24" s="10"/>
      <c r="N24" s="61"/>
    </row>
    <row r="25" spans="1:14" s="23" customFormat="1" ht="43.5" customHeight="1" x14ac:dyDescent="0.25">
      <c r="A25" s="41">
        <v>85</v>
      </c>
      <c r="B25" s="250">
        <v>16</v>
      </c>
      <c r="C25" s="76" t="s">
        <v>8</v>
      </c>
      <c r="D25" s="86" t="s">
        <v>105</v>
      </c>
      <c r="E25" s="194" t="s">
        <v>7</v>
      </c>
      <c r="F25" s="194">
        <v>100</v>
      </c>
      <c r="G25" s="194">
        <v>100</v>
      </c>
      <c r="H25" s="194">
        <v>100</v>
      </c>
      <c r="I25" s="79">
        <f t="shared" ref="I25:I49" si="1">H25/G25*100</f>
        <v>100</v>
      </c>
      <c r="J25" s="115" t="s">
        <v>261</v>
      </c>
      <c r="K25" s="157">
        <f>SUM(I25:I40,I42:I49)/24</f>
        <v>232.57107027433855</v>
      </c>
      <c r="L25" s="42"/>
      <c r="N25" s="61"/>
    </row>
    <row r="26" spans="1:14" s="23" customFormat="1" ht="54" customHeight="1" x14ac:dyDescent="0.25">
      <c r="A26" s="41">
        <v>86</v>
      </c>
      <c r="B26" s="250">
        <v>17</v>
      </c>
      <c r="C26" s="76" t="s">
        <v>10</v>
      </c>
      <c r="D26" s="86" t="s">
        <v>152</v>
      </c>
      <c r="E26" s="126" t="s">
        <v>158</v>
      </c>
      <c r="F26" s="194">
        <v>0</v>
      </c>
      <c r="G26" s="194">
        <v>2</v>
      </c>
      <c r="H26" s="194">
        <v>0</v>
      </c>
      <c r="I26" s="79">
        <v>100</v>
      </c>
      <c r="J26" s="115" t="s">
        <v>262</v>
      </c>
      <c r="K26" s="157">
        <f>SUM(I25:I31,I32:I36,D45,D48)/14</f>
        <v>312.97897761315181</v>
      </c>
      <c r="L26" s="42"/>
      <c r="N26" s="61"/>
    </row>
    <row r="27" spans="1:14" s="5" customFormat="1" ht="57" customHeight="1" x14ac:dyDescent="0.25">
      <c r="A27" s="28">
        <v>87</v>
      </c>
      <c r="B27" s="250">
        <v>18</v>
      </c>
      <c r="C27" s="92" t="s">
        <v>12</v>
      </c>
      <c r="D27" s="86" t="s">
        <v>153</v>
      </c>
      <c r="E27" s="194" t="s">
        <v>7</v>
      </c>
      <c r="F27" s="80">
        <v>81.5</v>
      </c>
      <c r="G27" s="158">
        <v>86.9</v>
      </c>
      <c r="H27" s="85">
        <v>86.6</v>
      </c>
      <c r="I27" s="79">
        <f t="shared" ref="I27" si="2">H27/G27*100</f>
        <v>99.654775604142671</v>
      </c>
      <c r="J27" s="95" t="s">
        <v>263</v>
      </c>
      <c r="K27" s="8"/>
      <c r="L27" s="8"/>
      <c r="N27" s="61"/>
    </row>
    <row r="28" spans="1:14" s="5" customFormat="1" ht="117" customHeight="1" x14ac:dyDescent="0.25">
      <c r="A28" s="36"/>
      <c r="B28" s="250">
        <v>19</v>
      </c>
      <c r="C28" s="92" t="s">
        <v>13</v>
      </c>
      <c r="D28" s="86" t="s">
        <v>264</v>
      </c>
      <c r="E28" s="194" t="s">
        <v>7</v>
      </c>
      <c r="F28" s="80">
        <v>0</v>
      </c>
      <c r="G28" s="158">
        <v>1.2</v>
      </c>
      <c r="H28" s="85">
        <v>12.2</v>
      </c>
      <c r="I28" s="79">
        <f t="shared" si="1"/>
        <v>1016.6666666666666</v>
      </c>
      <c r="J28" s="95" t="s">
        <v>265</v>
      </c>
      <c r="K28" s="8"/>
      <c r="L28" s="8"/>
      <c r="M28" s="58"/>
      <c r="N28" s="61"/>
    </row>
    <row r="29" spans="1:14" s="5" customFormat="1" ht="102" customHeight="1" x14ac:dyDescent="0.25">
      <c r="A29" s="28">
        <v>90</v>
      </c>
      <c r="B29" s="250">
        <v>20</v>
      </c>
      <c r="C29" s="92" t="s">
        <v>16</v>
      </c>
      <c r="D29" s="86" t="s">
        <v>338</v>
      </c>
      <c r="E29" s="194" t="s">
        <v>7</v>
      </c>
      <c r="F29" s="80">
        <v>0</v>
      </c>
      <c r="G29" s="159">
        <v>30</v>
      </c>
      <c r="H29" s="103">
        <v>39.6</v>
      </c>
      <c r="I29" s="79">
        <f t="shared" si="1"/>
        <v>132</v>
      </c>
      <c r="J29" s="95" t="s">
        <v>266</v>
      </c>
      <c r="K29" s="8"/>
      <c r="L29" s="8"/>
      <c r="N29" s="61"/>
    </row>
    <row r="30" spans="1:14" s="23" customFormat="1" ht="87.75" customHeight="1" x14ac:dyDescent="0.25">
      <c r="A30" s="41">
        <v>91</v>
      </c>
      <c r="B30" s="250">
        <v>21</v>
      </c>
      <c r="C30" s="92" t="s">
        <v>20</v>
      </c>
      <c r="D30" s="124" t="s">
        <v>267</v>
      </c>
      <c r="E30" s="194" t="s">
        <v>7</v>
      </c>
      <c r="F30" s="191" t="s">
        <v>26</v>
      </c>
      <c r="G30" s="160">
        <v>25</v>
      </c>
      <c r="H30" s="135">
        <v>27.5</v>
      </c>
      <c r="I30" s="79">
        <f t="shared" si="1"/>
        <v>110.00000000000001</v>
      </c>
      <c r="J30" s="161" t="s">
        <v>268</v>
      </c>
      <c r="K30" s="8"/>
      <c r="L30" s="22"/>
      <c r="N30" s="61"/>
    </row>
    <row r="31" spans="1:14" s="5" customFormat="1" ht="153.75" customHeight="1" x14ac:dyDescent="0.25">
      <c r="A31" s="28">
        <v>92</v>
      </c>
      <c r="B31" s="250">
        <v>22</v>
      </c>
      <c r="C31" s="76" t="s">
        <v>21</v>
      </c>
      <c r="D31" s="86" t="s">
        <v>118</v>
      </c>
      <c r="E31" s="126" t="s">
        <v>119</v>
      </c>
      <c r="F31" s="194">
        <v>3.3999999999999998E-3</v>
      </c>
      <c r="G31" s="162">
        <v>8.8000000000000005E-3</v>
      </c>
      <c r="H31" s="162">
        <v>1.4912E-2</v>
      </c>
      <c r="I31" s="79">
        <f t="shared" si="1"/>
        <v>169.45454545454544</v>
      </c>
      <c r="J31" s="98" t="s">
        <v>269</v>
      </c>
      <c r="K31" s="35"/>
      <c r="L31" s="8"/>
      <c r="N31" s="61"/>
    </row>
    <row r="32" spans="1:14" s="5" customFormat="1" ht="67.5" customHeight="1" x14ac:dyDescent="0.25">
      <c r="A32" s="28">
        <v>92</v>
      </c>
      <c r="B32" s="250">
        <v>23</v>
      </c>
      <c r="C32" s="92" t="s">
        <v>22</v>
      </c>
      <c r="D32" s="86" t="s">
        <v>160</v>
      </c>
      <c r="E32" s="194" t="s">
        <v>7</v>
      </c>
      <c r="F32" s="163" t="s">
        <v>26</v>
      </c>
      <c r="G32" s="163">
        <v>2.29</v>
      </c>
      <c r="H32" s="163">
        <v>2.29</v>
      </c>
      <c r="I32" s="79">
        <f t="shared" si="1"/>
        <v>100</v>
      </c>
      <c r="J32" s="98" t="s">
        <v>270</v>
      </c>
      <c r="K32" s="35"/>
      <c r="L32" s="8"/>
      <c r="N32" s="61"/>
    </row>
    <row r="33" spans="1:14" s="5" customFormat="1" ht="108.75" customHeight="1" x14ac:dyDescent="0.25">
      <c r="A33" s="28">
        <v>92</v>
      </c>
      <c r="B33" s="250">
        <v>24</v>
      </c>
      <c r="C33" s="92" t="s">
        <v>159</v>
      </c>
      <c r="D33" s="86" t="s">
        <v>271</v>
      </c>
      <c r="E33" s="194" t="s">
        <v>7</v>
      </c>
      <c r="F33" s="79">
        <v>0</v>
      </c>
      <c r="G33" s="163">
        <v>0.37</v>
      </c>
      <c r="H33" s="194">
        <v>2.0499999999999998</v>
      </c>
      <c r="I33" s="79">
        <f t="shared" si="1"/>
        <v>554.05405405405406</v>
      </c>
      <c r="J33" s="98" t="s">
        <v>272</v>
      </c>
      <c r="K33" s="35"/>
      <c r="L33" s="8"/>
      <c r="M33" s="58"/>
      <c r="N33" s="61"/>
    </row>
    <row r="34" spans="1:14" s="5" customFormat="1" ht="87.75" customHeight="1" x14ac:dyDescent="0.25">
      <c r="A34" s="28">
        <v>90</v>
      </c>
      <c r="B34" s="250">
        <v>25</v>
      </c>
      <c r="C34" s="164" t="s">
        <v>24</v>
      </c>
      <c r="D34" s="124" t="s">
        <v>273</v>
      </c>
      <c r="E34" s="194" t="s">
        <v>7</v>
      </c>
      <c r="F34" s="191">
        <v>0</v>
      </c>
      <c r="G34" s="165">
        <v>0.32</v>
      </c>
      <c r="H34" s="166">
        <v>2.42</v>
      </c>
      <c r="I34" s="79">
        <f t="shared" si="1"/>
        <v>756.25</v>
      </c>
      <c r="J34" s="161" t="s">
        <v>274</v>
      </c>
      <c r="K34" s="8"/>
      <c r="L34" s="8"/>
      <c r="N34" s="61"/>
    </row>
    <row r="35" spans="1:14" s="23" customFormat="1" ht="102" customHeight="1" x14ac:dyDescent="0.25">
      <c r="A35" s="41">
        <v>91</v>
      </c>
      <c r="B35" s="250">
        <v>26</v>
      </c>
      <c r="C35" s="76" t="s">
        <v>27</v>
      </c>
      <c r="D35" s="86" t="s">
        <v>275</v>
      </c>
      <c r="E35" s="194" t="s">
        <v>7</v>
      </c>
      <c r="F35" s="79">
        <v>0</v>
      </c>
      <c r="G35" s="163">
        <v>0.23</v>
      </c>
      <c r="H35" s="163">
        <v>2.2599999999999998</v>
      </c>
      <c r="I35" s="79">
        <f t="shared" si="1"/>
        <v>982.60869565217388</v>
      </c>
      <c r="J35" s="98" t="s">
        <v>276</v>
      </c>
      <c r="K35" s="22"/>
      <c r="L35" s="22"/>
      <c r="N35" s="61"/>
    </row>
    <row r="36" spans="1:14" s="39" customFormat="1" ht="61.5" customHeight="1" x14ac:dyDescent="0.25">
      <c r="A36" s="37">
        <v>101</v>
      </c>
      <c r="B36" s="250">
        <v>27</v>
      </c>
      <c r="C36" s="105" t="s">
        <v>28</v>
      </c>
      <c r="D36" s="86" t="s">
        <v>277</v>
      </c>
      <c r="E36" s="194" t="s">
        <v>7</v>
      </c>
      <c r="F36" s="79">
        <v>0</v>
      </c>
      <c r="G36" s="163">
        <v>0.59</v>
      </c>
      <c r="H36" s="163">
        <v>1.54</v>
      </c>
      <c r="I36" s="79">
        <f t="shared" si="1"/>
        <v>261.0169491525424</v>
      </c>
      <c r="J36" s="167" t="s">
        <v>278</v>
      </c>
      <c r="K36" s="38"/>
      <c r="L36" s="38"/>
      <c r="N36" s="61"/>
    </row>
    <row r="37" spans="1:14" s="5" customFormat="1" ht="82.5" customHeight="1" x14ac:dyDescent="0.25">
      <c r="A37" s="28">
        <v>102</v>
      </c>
      <c r="B37" s="250">
        <v>28</v>
      </c>
      <c r="C37" s="92" t="s">
        <v>29</v>
      </c>
      <c r="D37" s="86" t="s">
        <v>301</v>
      </c>
      <c r="E37" s="194" t="s">
        <v>7</v>
      </c>
      <c r="F37" s="80">
        <v>15.8</v>
      </c>
      <c r="G37" s="80">
        <v>0</v>
      </c>
      <c r="H37" s="194">
        <v>0</v>
      </c>
      <c r="I37" s="79">
        <v>100</v>
      </c>
      <c r="J37" s="3"/>
      <c r="K37" s="9"/>
      <c r="L37" s="8"/>
      <c r="N37" s="61"/>
    </row>
    <row r="38" spans="1:14" s="5" customFormat="1" ht="92.25" customHeight="1" x14ac:dyDescent="0.25">
      <c r="A38" s="28">
        <v>92</v>
      </c>
      <c r="B38" s="250">
        <v>29</v>
      </c>
      <c r="C38" s="92" t="s">
        <v>30</v>
      </c>
      <c r="D38" s="86" t="s">
        <v>66</v>
      </c>
      <c r="E38" s="126" t="s">
        <v>33</v>
      </c>
      <c r="F38" s="194">
        <v>69.900000000000006</v>
      </c>
      <c r="G38" s="103">
        <v>70</v>
      </c>
      <c r="H38" s="194">
        <v>70</v>
      </c>
      <c r="I38" s="79">
        <f t="shared" si="1"/>
        <v>100</v>
      </c>
      <c r="J38" s="4"/>
      <c r="K38" s="35"/>
      <c r="L38" s="8"/>
      <c r="N38" s="61"/>
    </row>
    <row r="39" spans="1:14" s="5" customFormat="1" ht="83.25" customHeight="1" x14ac:dyDescent="0.25">
      <c r="A39" s="28">
        <v>93</v>
      </c>
      <c r="B39" s="250">
        <v>30</v>
      </c>
      <c r="C39" s="92" t="s">
        <v>31</v>
      </c>
      <c r="D39" s="86" t="s">
        <v>67</v>
      </c>
      <c r="E39" s="125" t="s">
        <v>33</v>
      </c>
      <c r="F39" s="158">
        <v>36.200000000000003</v>
      </c>
      <c r="G39" s="158">
        <v>36.200000000000003</v>
      </c>
      <c r="H39" s="79">
        <v>36.200000000000003</v>
      </c>
      <c r="I39" s="79">
        <f t="shared" si="1"/>
        <v>100</v>
      </c>
      <c r="J39" s="93" t="s">
        <v>279</v>
      </c>
      <c r="K39" s="35"/>
      <c r="L39" s="8"/>
      <c r="M39" s="58"/>
      <c r="N39" s="61"/>
    </row>
    <row r="40" spans="1:14" s="5" customFormat="1" ht="79.5" customHeight="1" x14ac:dyDescent="0.25">
      <c r="A40" s="28">
        <v>105</v>
      </c>
      <c r="B40" s="250">
        <v>31</v>
      </c>
      <c r="C40" s="92" t="s">
        <v>32</v>
      </c>
      <c r="D40" s="86" t="s">
        <v>154</v>
      </c>
      <c r="E40" s="194" t="s">
        <v>33</v>
      </c>
      <c r="F40" s="158">
        <v>100</v>
      </c>
      <c r="G40" s="158">
        <v>100</v>
      </c>
      <c r="H40" s="79">
        <v>100</v>
      </c>
      <c r="I40" s="79">
        <f t="shared" si="1"/>
        <v>100</v>
      </c>
      <c r="J40" s="88" t="s">
        <v>280</v>
      </c>
      <c r="K40" s="8"/>
      <c r="L40" s="8"/>
      <c r="N40" s="61"/>
    </row>
    <row r="41" spans="1:14" s="5" customFormat="1" ht="141.75" customHeight="1" x14ac:dyDescent="0.25">
      <c r="A41" s="28">
        <v>106</v>
      </c>
      <c r="B41" s="250">
        <v>32</v>
      </c>
      <c r="C41" s="92" t="s">
        <v>92</v>
      </c>
      <c r="D41" s="86" t="s">
        <v>281</v>
      </c>
      <c r="E41" s="194" t="s">
        <v>17</v>
      </c>
      <c r="F41" s="80">
        <v>15</v>
      </c>
      <c r="G41" s="80">
        <v>0</v>
      </c>
      <c r="H41" s="194">
        <v>0</v>
      </c>
      <c r="I41" s="79" t="s">
        <v>26</v>
      </c>
      <c r="J41" s="88" t="s">
        <v>282</v>
      </c>
      <c r="K41" s="8"/>
      <c r="L41" s="8"/>
      <c r="N41" s="61"/>
    </row>
    <row r="42" spans="1:14" s="5" customFormat="1" ht="99" customHeight="1" x14ac:dyDescent="0.25">
      <c r="A42" s="28">
        <v>107</v>
      </c>
      <c r="B42" s="250">
        <v>33</v>
      </c>
      <c r="C42" s="92" t="s">
        <v>106</v>
      </c>
      <c r="D42" s="86" t="s">
        <v>283</v>
      </c>
      <c r="E42" s="194" t="s">
        <v>284</v>
      </c>
      <c r="F42" s="80">
        <v>5</v>
      </c>
      <c r="G42" s="159">
        <v>5</v>
      </c>
      <c r="H42" s="194">
        <v>5</v>
      </c>
      <c r="I42" s="79">
        <f t="shared" si="1"/>
        <v>100</v>
      </c>
      <c r="J42" s="98" t="s">
        <v>285</v>
      </c>
      <c r="K42" s="8"/>
      <c r="L42" s="8"/>
      <c r="N42" s="61"/>
    </row>
    <row r="43" spans="1:14" s="5" customFormat="1" ht="51.75" customHeight="1" x14ac:dyDescent="0.25">
      <c r="A43" s="28">
        <v>108</v>
      </c>
      <c r="B43" s="250">
        <v>34</v>
      </c>
      <c r="C43" s="92" t="s">
        <v>120</v>
      </c>
      <c r="D43" s="86" t="s">
        <v>286</v>
      </c>
      <c r="E43" s="125" t="s">
        <v>33</v>
      </c>
      <c r="F43" s="80">
        <v>16.100000000000001</v>
      </c>
      <c r="G43" s="80">
        <v>16.5</v>
      </c>
      <c r="H43" s="194">
        <v>16.5</v>
      </c>
      <c r="I43" s="79">
        <f>H43/G43*100</f>
        <v>100</v>
      </c>
      <c r="J43" s="88" t="s">
        <v>287</v>
      </c>
      <c r="K43" s="8"/>
      <c r="L43" s="8"/>
      <c r="N43" s="61"/>
    </row>
    <row r="44" spans="1:14" s="39" customFormat="1" ht="110.25" customHeight="1" x14ac:dyDescent="0.25">
      <c r="A44" s="37">
        <v>109</v>
      </c>
      <c r="B44" s="250">
        <v>35</v>
      </c>
      <c r="C44" s="92" t="s">
        <v>121</v>
      </c>
      <c r="D44" s="86" t="s">
        <v>157</v>
      </c>
      <c r="E44" s="194" t="s">
        <v>33</v>
      </c>
      <c r="F44" s="101">
        <v>100</v>
      </c>
      <c r="G44" s="101">
        <v>100</v>
      </c>
      <c r="H44" s="194">
        <v>100</v>
      </c>
      <c r="I44" s="79">
        <f t="shared" si="1"/>
        <v>100</v>
      </c>
      <c r="J44" s="167"/>
      <c r="K44" s="38"/>
      <c r="L44" s="38"/>
      <c r="N44" s="61"/>
    </row>
    <row r="45" spans="1:14" s="39" customFormat="1" ht="167.25" customHeight="1" x14ac:dyDescent="0.25">
      <c r="A45" s="37">
        <v>109</v>
      </c>
      <c r="B45" s="250">
        <v>36</v>
      </c>
      <c r="C45" s="92" t="s">
        <v>161</v>
      </c>
      <c r="D45" s="86" t="s">
        <v>156</v>
      </c>
      <c r="E45" s="103" t="s">
        <v>9</v>
      </c>
      <c r="F45" s="101">
        <v>1</v>
      </c>
      <c r="G45" s="101">
        <v>0</v>
      </c>
      <c r="H45" s="194">
        <v>0</v>
      </c>
      <c r="I45" s="79">
        <v>100</v>
      </c>
      <c r="J45" s="44"/>
      <c r="K45" s="38"/>
      <c r="L45" s="38"/>
      <c r="N45" s="61"/>
    </row>
    <row r="46" spans="1:14" s="39" customFormat="1" ht="110.25" customHeight="1" x14ac:dyDescent="0.25">
      <c r="A46" s="37">
        <v>109</v>
      </c>
      <c r="B46" s="250">
        <v>37</v>
      </c>
      <c r="C46" s="92" t="s">
        <v>107</v>
      </c>
      <c r="D46" s="86" t="s">
        <v>117</v>
      </c>
      <c r="E46" s="194" t="s">
        <v>33</v>
      </c>
      <c r="F46" s="102">
        <v>19.5</v>
      </c>
      <c r="G46" s="102">
        <v>98</v>
      </c>
      <c r="H46" s="102">
        <v>98</v>
      </c>
      <c r="I46" s="79">
        <f t="shared" si="1"/>
        <v>100</v>
      </c>
      <c r="J46" s="44"/>
      <c r="K46" s="38"/>
      <c r="L46" s="38"/>
      <c r="N46" s="61"/>
    </row>
    <row r="47" spans="1:14" s="23" customFormat="1" ht="123" customHeight="1" x14ac:dyDescent="0.25">
      <c r="A47" s="41"/>
      <c r="B47" s="250">
        <v>38</v>
      </c>
      <c r="C47" s="105" t="s">
        <v>108</v>
      </c>
      <c r="D47" s="86" t="s">
        <v>288</v>
      </c>
      <c r="E47" s="126" t="s">
        <v>33</v>
      </c>
      <c r="F47" s="103">
        <v>100</v>
      </c>
      <c r="G47" s="103">
        <v>100</v>
      </c>
      <c r="H47" s="103">
        <v>100</v>
      </c>
      <c r="I47" s="79">
        <f t="shared" si="1"/>
        <v>100</v>
      </c>
      <c r="J47" s="4"/>
      <c r="K47" s="42"/>
      <c r="L47" s="22"/>
      <c r="N47" s="61"/>
    </row>
    <row r="48" spans="1:14" s="23" customFormat="1" ht="181.5" x14ac:dyDescent="0.25">
      <c r="A48" s="41">
        <v>95</v>
      </c>
      <c r="B48" s="250">
        <v>39</v>
      </c>
      <c r="C48" s="92" t="s">
        <v>109</v>
      </c>
      <c r="D48" s="86" t="s">
        <v>289</v>
      </c>
      <c r="E48" s="126" t="s">
        <v>33</v>
      </c>
      <c r="F48" s="79">
        <v>1.7</v>
      </c>
      <c r="G48" s="79">
        <v>2.6</v>
      </c>
      <c r="H48" s="79">
        <v>2.6</v>
      </c>
      <c r="I48" s="79">
        <f t="shared" si="1"/>
        <v>100</v>
      </c>
      <c r="J48" s="4"/>
      <c r="K48" s="22"/>
      <c r="L48" s="22"/>
      <c r="N48" s="61"/>
    </row>
    <row r="49" spans="1:14" s="5" customFormat="1" ht="70.5" customHeight="1" x14ac:dyDescent="0.25">
      <c r="A49" s="28">
        <v>111</v>
      </c>
      <c r="B49" s="250">
        <v>40</v>
      </c>
      <c r="C49" s="105" t="s">
        <v>110</v>
      </c>
      <c r="D49" s="86" t="s">
        <v>155</v>
      </c>
      <c r="E49" s="168" t="s">
        <v>9</v>
      </c>
      <c r="F49" s="101">
        <v>0</v>
      </c>
      <c r="G49" s="101">
        <v>1</v>
      </c>
      <c r="H49" s="101">
        <v>1</v>
      </c>
      <c r="I49" s="79">
        <f t="shared" si="1"/>
        <v>100</v>
      </c>
      <c r="J49" s="91" t="s">
        <v>290</v>
      </c>
      <c r="K49" s="8"/>
      <c r="L49" s="8"/>
      <c r="N49" s="61"/>
    </row>
    <row r="50" spans="1:14" s="12" customFormat="1" ht="22.5" customHeight="1" x14ac:dyDescent="0.3">
      <c r="A50" s="24"/>
      <c r="B50" s="49"/>
      <c r="C50" s="267" t="s">
        <v>372</v>
      </c>
      <c r="D50" s="267"/>
      <c r="E50" s="267"/>
      <c r="F50" s="267"/>
      <c r="G50" s="267"/>
      <c r="H50" s="267"/>
      <c r="I50" s="267"/>
      <c r="J50" s="267"/>
      <c r="K50" s="26"/>
      <c r="L50" s="10"/>
      <c r="N50" s="61"/>
    </row>
    <row r="51" spans="1:14" s="12" customFormat="1" ht="80.25" customHeight="1" x14ac:dyDescent="0.3">
      <c r="A51" s="24">
        <v>14</v>
      </c>
      <c r="B51" s="50">
        <v>41</v>
      </c>
      <c r="C51" s="187" t="s">
        <v>8</v>
      </c>
      <c r="D51" s="91" t="s">
        <v>326</v>
      </c>
      <c r="E51" s="194" t="s">
        <v>7</v>
      </c>
      <c r="F51" s="79">
        <v>44.9</v>
      </c>
      <c r="G51" s="79">
        <v>52</v>
      </c>
      <c r="H51" s="79">
        <v>52</v>
      </c>
      <c r="I51" s="79">
        <f t="shared" ref="I51:I65" si="3">H51/G51*100</f>
        <v>100</v>
      </c>
      <c r="J51" s="40"/>
      <c r="K51" s="73">
        <f>(I51+I52+I53+I54+I55+I56+I57+I58+I59+I60+I61+I62+I63+I64+I65)/15</f>
        <v>102.88492190500965</v>
      </c>
      <c r="L51" s="10"/>
      <c r="N51" s="61"/>
    </row>
    <row r="52" spans="1:14" s="12" customFormat="1" ht="90.75" customHeight="1" x14ac:dyDescent="0.35">
      <c r="A52" s="24">
        <v>15</v>
      </c>
      <c r="B52" s="50">
        <v>42</v>
      </c>
      <c r="C52" s="76" t="s">
        <v>10</v>
      </c>
      <c r="D52" s="91" t="s">
        <v>61</v>
      </c>
      <c r="E52" s="194" t="s">
        <v>7</v>
      </c>
      <c r="F52" s="194">
        <v>47.6</v>
      </c>
      <c r="G52" s="79">
        <v>44.1</v>
      </c>
      <c r="H52" s="194">
        <v>50.6</v>
      </c>
      <c r="I52" s="79">
        <f t="shared" si="3"/>
        <v>114.73922902494331</v>
      </c>
      <c r="J52" s="91" t="s">
        <v>376</v>
      </c>
      <c r="K52" s="25">
        <f>(I51+I52)/2</f>
        <v>107.36961451247166</v>
      </c>
      <c r="L52" s="10"/>
      <c r="M52" s="57"/>
      <c r="N52" s="61"/>
    </row>
    <row r="53" spans="1:14" s="12" customFormat="1" ht="88.5" customHeight="1" x14ac:dyDescent="0.35">
      <c r="A53" s="24">
        <v>16</v>
      </c>
      <c r="B53" s="50">
        <v>43</v>
      </c>
      <c r="C53" s="92" t="s">
        <v>12</v>
      </c>
      <c r="D53" s="88" t="s">
        <v>69</v>
      </c>
      <c r="E53" s="80" t="s">
        <v>7</v>
      </c>
      <c r="F53" s="80">
        <v>29.6</v>
      </c>
      <c r="G53" s="80">
        <v>35.200000000000003</v>
      </c>
      <c r="H53" s="194">
        <v>40.700000000000003</v>
      </c>
      <c r="I53" s="79">
        <f t="shared" si="3"/>
        <v>115.625</v>
      </c>
      <c r="J53" s="93" t="s">
        <v>377</v>
      </c>
      <c r="K53" s="26"/>
      <c r="L53" s="10"/>
      <c r="M53" s="57"/>
      <c r="N53" s="61"/>
    </row>
    <row r="54" spans="1:14" s="12" customFormat="1" ht="86.25" customHeight="1" x14ac:dyDescent="0.35">
      <c r="A54" s="24">
        <v>17</v>
      </c>
      <c r="B54" s="50">
        <v>44</v>
      </c>
      <c r="C54" s="80" t="s">
        <v>13</v>
      </c>
      <c r="D54" s="88" t="s">
        <v>70</v>
      </c>
      <c r="E54" s="80" t="s">
        <v>7</v>
      </c>
      <c r="F54" s="80">
        <v>7.5</v>
      </c>
      <c r="G54" s="158">
        <v>7.6</v>
      </c>
      <c r="H54" s="79">
        <v>10</v>
      </c>
      <c r="I54" s="79">
        <f t="shared" si="3"/>
        <v>131.57894736842107</v>
      </c>
      <c r="J54" s="93" t="s">
        <v>377</v>
      </c>
      <c r="K54" s="26"/>
      <c r="L54" s="10"/>
      <c r="M54" s="57"/>
      <c r="N54" s="61"/>
    </row>
    <row r="55" spans="1:14" s="12" customFormat="1" ht="84.75" customHeight="1" x14ac:dyDescent="0.3">
      <c r="A55" s="24">
        <v>18</v>
      </c>
      <c r="B55" s="50">
        <v>45</v>
      </c>
      <c r="C55" s="92" t="s">
        <v>16</v>
      </c>
      <c r="D55" s="88" t="s">
        <v>71</v>
      </c>
      <c r="E55" s="80" t="s">
        <v>7</v>
      </c>
      <c r="F55" s="80">
        <v>82.7</v>
      </c>
      <c r="G55" s="80">
        <v>82.9</v>
      </c>
      <c r="H55" s="194">
        <v>87.2</v>
      </c>
      <c r="I55" s="79">
        <f t="shared" si="3"/>
        <v>105.1869722557298</v>
      </c>
      <c r="J55" s="93" t="s">
        <v>377</v>
      </c>
      <c r="K55" s="26"/>
      <c r="L55" s="10"/>
      <c r="N55" s="61"/>
    </row>
    <row r="56" spans="1:14" s="12" customFormat="1" ht="87" customHeight="1" x14ac:dyDescent="0.3">
      <c r="A56" s="24">
        <v>19</v>
      </c>
      <c r="B56" s="50">
        <v>46</v>
      </c>
      <c r="C56" s="76" t="s">
        <v>20</v>
      </c>
      <c r="D56" s="91" t="s">
        <v>72</v>
      </c>
      <c r="E56" s="194" t="s">
        <v>7</v>
      </c>
      <c r="F56" s="194">
        <v>27.3</v>
      </c>
      <c r="G56" s="79">
        <v>27.4</v>
      </c>
      <c r="H56" s="79">
        <v>29.9</v>
      </c>
      <c r="I56" s="79">
        <f t="shared" si="3"/>
        <v>109.12408759124088</v>
      </c>
      <c r="J56" s="251" t="s">
        <v>387</v>
      </c>
      <c r="K56" s="26"/>
      <c r="L56" s="10"/>
      <c r="N56" s="61"/>
    </row>
    <row r="57" spans="1:14" s="12" customFormat="1" ht="189" customHeight="1" x14ac:dyDescent="0.35">
      <c r="A57" s="24">
        <v>20</v>
      </c>
      <c r="B57" s="50">
        <v>47</v>
      </c>
      <c r="C57" s="270" t="s">
        <v>21</v>
      </c>
      <c r="D57" s="88" t="s">
        <v>62</v>
      </c>
      <c r="E57" s="80" t="s">
        <v>7</v>
      </c>
      <c r="F57" s="79">
        <v>80</v>
      </c>
      <c r="G57" s="79">
        <v>50</v>
      </c>
      <c r="H57" s="79">
        <v>54</v>
      </c>
      <c r="I57" s="79">
        <f>H57/G57*100</f>
        <v>108</v>
      </c>
      <c r="J57" s="6"/>
      <c r="K57" s="26"/>
      <c r="L57" s="10"/>
      <c r="M57" s="57"/>
      <c r="N57" s="61"/>
    </row>
    <row r="58" spans="1:14" s="12" customFormat="1" ht="33" customHeight="1" x14ac:dyDescent="0.3">
      <c r="A58" s="24"/>
      <c r="B58" s="50">
        <v>48</v>
      </c>
      <c r="C58" s="271"/>
      <c r="D58" s="88" t="s">
        <v>63</v>
      </c>
      <c r="E58" s="80" t="s">
        <v>7</v>
      </c>
      <c r="F58" s="79">
        <v>85</v>
      </c>
      <c r="G58" s="96">
        <v>74</v>
      </c>
      <c r="H58" s="188" t="s">
        <v>327</v>
      </c>
      <c r="I58" s="79">
        <f t="shared" si="3"/>
        <v>102.70270270270269</v>
      </c>
      <c r="J58" s="2"/>
      <c r="K58" s="26"/>
      <c r="L58" s="10"/>
      <c r="N58" s="61"/>
    </row>
    <row r="59" spans="1:14" s="12" customFormat="1" ht="169.5" customHeight="1" x14ac:dyDescent="0.3">
      <c r="A59" s="24">
        <v>21</v>
      </c>
      <c r="B59" s="50">
        <v>49</v>
      </c>
      <c r="C59" s="92" t="s">
        <v>22</v>
      </c>
      <c r="D59" s="88" t="s">
        <v>73</v>
      </c>
      <c r="E59" s="80" t="s">
        <v>7</v>
      </c>
      <c r="F59" s="80">
        <v>100</v>
      </c>
      <c r="G59" s="175">
        <v>100</v>
      </c>
      <c r="H59" s="96">
        <v>100</v>
      </c>
      <c r="I59" s="79">
        <f t="shared" si="3"/>
        <v>100</v>
      </c>
      <c r="J59" s="252" t="s">
        <v>388</v>
      </c>
      <c r="K59" s="26"/>
      <c r="L59" s="10"/>
      <c r="N59" s="61"/>
    </row>
    <row r="60" spans="1:14" s="12" customFormat="1" ht="126.75" customHeight="1" x14ac:dyDescent="0.3">
      <c r="A60" s="24">
        <v>22</v>
      </c>
      <c r="B60" s="50">
        <v>50</v>
      </c>
      <c r="C60" s="80" t="s">
        <v>23</v>
      </c>
      <c r="D60" s="91" t="s">
        <v>74</v>
      </c>
      <c r="E60" s="194" t="s">
        <v>7</v>
      </c>
      <c r="F60" s="194">
        <v>52.5</v>
      </c>
      <c r="G60" s="194">
        <v>63.1</v>
      </c>
      <c r="H60" s="110">
        <v>63.1</v>
      </c>
      <c r="I60" s="79">
        <f t="shared" si="3"/>
        <v>100</v>
      </c>
      <c r="J60" s="6"/>
      <c r="K60" s="26"/>
      <c r="L60" s="10"/>
      <c r="N60" s="61"/>
    </row>
    <row r="61" spans="1:14" s="12" customFormat="1" ht="185.25" customHeight="1" x14ac:dyDescent="0.3">
      <c r="A61" s="24">
        <v>22</v>
      </c>
      <c r="B61" s="50">
        <v>51</v>
      </c>
      <c r="C61" s="80" t="s">
        <v>24</v>
      </c>
      <c r="D61" s="91" t="s">
        <v>148</v>
      </c>
      <c r="E61" s="194" t="s">
        <v>7</v>
      </c>
      <c r="F61" s="194">
        <v>0.2</v>
      </c>
      <c r="G61" s="194">
        <v>0.2</v>
      </c>
      <c r="H61" s="110">
        <v>0.1</v>
      </c>
      <c r="I61" s="79">
        <f t="shared" si="3"/>
        <v>50</v>
      </c>
      <c r="J61" s="98" t="s">
        <v>389</v>
      </c>
      <c r="K61" s="26"/>
      <c r="L61" s="10"/>
      <c r="N61" s="63"/>
    </row>
    <row r="62" spans="1:14" s="12" customFormat="1" ht="59.25" customHeight="1" x14ac:dyDescent="0.3">
      <c r="A62" s="24">
        <v>22</v>
      </c>
      <c r="B62" s="50">
        <v>52</v>
      </c>
      <c r="C62" s="80" t="s">
        <v>27</v>
      </c>
      <c r="D62" s="91" t="s">
        <v>171</v>
      </c>
      <c r="E62" s="194" t="s">
        <v>17</v>
      </c>
      <c r="F62" s="96">
        <v>1150</v>
      </c>
      <c r="G62" s="96">
        <v>1495</v>
      </c>
      <c r="H62" s="96">
        <v>1496</v>
      </c>
      <c r="I62" s="79">
        <f t="shared" si="3"/>
        <v>100.06688963210702</v>
      </c>
      <c r="J62" s="4"/>
      <c r="K62" s="26"/>
      <c r="L62" s="10"/>
      <c r="N62" s="63"/>
    </row>
    <row r="63" spans="1:14" s="12" customFormat="1" ht="69.75" customHeight="1" x14ac:dyDescent="0.3">
      <c r="A63" s="24">
        <v>22</v>
      </c>
      <c r="B63" s="50">
        <v>53</v>
      </c>
      <c r="C63" s="80" t="s">
        <v>28</v>
      </c>
      <c r="D63" s="91" t="s">
        <v>149</v>
      </c>
      <c r="E63" s="194" t="s">
        <v>7</v>
      </c>
      <c r="F63" s="194">
        <v>1.8</v>
      </c>
      <c r="G63" s="194">
        <v>2.1</v>
      </c>
      <c r="H63" s="110">
        <v>2.1</v>
      </c>
      <c r="I63" s="79">
        <f t="shared" si="3"/>
        <v>100</v>
      </c>
      <c r="J63" s="6"/>
      <c r="K63" s="26"/>
      <c r="L63" s="10"/>
      <c r="N63" s="61"/>
    </row>
    <row r="64" spans="1:14" s="12" customFormat="1" ht="99.75" customHeight="1" x14ac:dyDescent="0.3">
      <c r="A64" s="24">
        <v>22</v>
      </c>
      <c r="B64" s="50">
        <v>54</v>
      </c>
      <c r="C64" s="80" t="s">
        <v>29</v>
      </c>
      <c r="D64" s="91" t="s">
        <v>151</v>
      </c>
      <c r="E64" s="194" t="s">
        <v>9</v>
      </c>
      <c r="F64" s="194">
        <v>15</v>
      </c>
      <c r="G64" s="194">
        <v>16</v>
      </c>
      <c r="H64" s="183">
        <v>17</v>
      </c>
      <c r="I64" s="79">
        <f t="shared" si="3"/>
        <v>106.25</v>
      </c>
      <c r="J64" s="6"/>
      <c r="K64" s="139"/>
      <c r="L64" s="10"/>
      <c r="N64" s="61"/>
    </row>
    <row r="65" spans="1:14" s="12" customFormat="1" ht="69.75" customHeight="1" x14ac:dyDescent="0.3">
      <c r="A65" s="24">
        <v>22</v>
      </c>
      <c r="B65" s="50">
        <v>55</v>
      </c>
      <c r="C65" s="80" t="s">
        <v>30</v>
      </c>
      <c r="D65" s="91" t="s">
        <v>150</v>
      </c>
      <c r="E65" s="194" t="s">
        <v>7</v>
      </c>
      <c r="F65" s="194">
        <v>100</v>
      </c>
      <c r="G65" s="79">
        <v>100</v>
      </c>
      <c r="H65" s="110">
        <v>100</v>
      </c>
      <c r="I65" s="79">
        <f t="shared" si="3"/>
        <v>100</v>
      </c>
      <c r="J65" s="6"/>
      <c r="K65" s="26"/>
      <c r="L65" s="10"/>
      <c r="N65" s="61"/>
    </row>
    <row r="66" spans="1:14" ht="23.25" customHeight="1" x14ac:dyDescent="0.3">
      <c r="B66" s="49"/>
      <c r="C66" s="267" t="s">
        <v>373</v>
      </c>
      <c r="D66" s="267"/>
      <c r="E66" s="267"/>
      <c r="F66" s="283"/>
      <c r="G66" s="267"/>
      <c r="H66" s="267"/>
      <c r="I66" s="267"/>
      <c r="J66" s="267"/>
      <c r="K66" s="26"/>
      <c r="L66" s="10"/>
      <c r="M66" s="11"/>
      <c r="N66" s="61"/>
    </row>
    <row r="67" spans="1:14" ht="63" customHeight="1" x14ac:dyDescent="0.3">
      <c r="A67" s="24">
        <v>52</v>
      </c>
      <c r="B67" s="50">
        <v>56</v>
      </c>
      <c r="C67" s="83" t="s">
        <v>8</v>
      </c>
      <c r="D67" s="93" t="s">
        <v>242</v>
      </c>
      <c r="E67" s="80" t="s">
        <v>25</v>
      </c>
      <c r="F67" s="80">
        <v>6</v>
      </c>
      <c r="G67" s="90">
        <v>5</v>
      </c>
      <c r="H67" s="120">
        <v>5</v>
      </c>
      <c r="I67" s="79">
        <f t="shared" ref="I67:I74" si="4">H67/G67*100</f>
        <v>100</v>
      </c>
      <c r="J67" s="272" t="s">
        <v>245</v>
      </c>
      <c r="K67" s="128">
        <f>(I67+I68+I69+I70+I71+I72+I73+I74)/8</f>
        <v>96.65625</v>
      </c>
      <c r="L67" s="10"/>
      <c r="M67" s="11"/>
      <c r="N67" s="61"/>
    </row>
    <row r="68" spans="1:14" ht="63" customHeight="1" x14ac:dyDescent="0.3">
      <c r="A68" s="24">
        <v>53</v>
      </c>
      <c r="B68" s="50">
        <v>57</v>
      </c>
      <c r="C68" s="83" t="s">
        <v>10</v>
      </c>
      <c r="D68" s="211" t="s">
        <v>41</v>
      </c>
      <c r="E68" s="80" t="s">
        <v>7</v>
      </c>
      <c r="F68" s="117">
        <v>76.36</v>
      </c>
      <c r="G68" s="118">
        <v>78.790000000000006</v>
      </c>
      <c r="H68" s="119">
        <v>78.790000000000006</v>
      </c>
      <c r="I68" s="79">
        <f t="shared" si="4"/>
        <v>100</v>
      </c>
      <c r="J68" s="273"/>
      <c r="K68" s="73">
        <f>(I67+I68+I69+I70+I71+I72+I73)/7</f>
        <v>101.89285714285714</v>
      </c>
      <c r="L68" s="10"/>
      <c r="M68" s="11"/>
      <c r="N68" s="61"/>
    </row>
    <row r="69" spans="1:14" ht="112.5" customHeight="1" x14ac:dyDescent="0.3">
      <c r="A69" s="24">
        <v>54</v>
      </c>
      <c r="B69" s="50">
        <v>58</v>
      </c>
      <c r="C69" s="83" t="s">
        <v>12</v>
      </c>
      <c r="D69" s="212" t="s">
        <v>128</v>
      </c>
      <c r="E69" s="80" t="s">
        <v>7</v>
      </c>
      <c r="F69" s="80">
        <v>60.63</v>
      </c>
      <c r="G69" s="80">
        <v>62.19</v>
      </c>
      <c r="H69" s="119">
        <v>62.19</v>
      </c>
      <c r="I69" s="79">
        <f t="shared" si="4"/>
        <v>100</v>
      </c>
      <c r="J69" s="121" t="s">
        <v>194</v>
      </c>
      <c r="K69" s="141"/>
      <c r="L69" s="10"/>
      <c r="M69" s="11"/>
      <c r="N69" s="61"/>
    </row>
    <row r="70" spans="1:14" ht="96" customHeight="1" x14ac:dyDescent="0.3">
      <c r="A70" s="24">
        <v>55</v>
      </c>
      <c r="B70" s="50">
        <v>59</v>
      </c>
      <c r="C70" s="83" t="s">
        <v>13</v>
      </c>
      <c r="D70" s="89" t="s">
        <v>79</v>
      </c>
      <c r="E70" s="80" t="s">
        <v>89</v>
      </c>
      <c r="F70" s="80">
        <v>1</v>
      </c>
      <c r="G70" s="122">
        <v>1</v>
      </c>
      <c r="H70" s="97">
        <v>1</v>
      </c>
      <c r="I70" s="79">
        <f t="shared" si="4"/>
        <v>100</v>
      </c>
      <c r="J70" s="89" t="s">
        <v>243</v>
      </c>
      <c r="K70" s="141"/>
      <c r="L70" s="10"/>
      <c r="M70" s="11"/>
      <c r="N70" s="61"/>
    </row>
    <row r="71" spans="1:14" ht="77.25" customHeight="1" x14ac:dyDescent="0.3">
      <c r="A71" s="24">
        <v>56</v>
      </c>
      <c r="B71" s="50">
        <v>60</v>
      </c>
      <c r="C71" s="83" t="s">
        <v>16</v>
      </c>
      <c r="D71" s="88" t="s">
        <v>42</v>
      </c>
      <c r="E71" s="80" t="s">
        <v>7</v>
      </c>
      <c r="F71" s="80">
        <v>87.27</v>
      </c>
      <c r="G71" s="125">
        <v>87.57</v>
      </c>
      <c r="H71" s="126">
        <v>87.57</v>
      </c>
      <c r="I71" s="79">
        <f t="shared" si="4"/>
        <v>100</v>
      </c>
      <c r="J71" s="1"/>
      <c r="K71" s="141"/>
      <c r="L71" s="10"/>
      <c r="M71" s="11"/>
      <c r="N71" s="61"/>
    </row>
    <row r="72" spans="1:14" s="20" customFormat="1" ht="96" customHeight="1" x14ac:dyDescent="0.3">
      <c r="A72" s="30">
        <v>57</v>
      </c>
      <c r="B72" s="50">
        <v>61</v>
      </c>
      <c r="C72" s="85" t="s">
        <v>20</v>
      </c>
      <c r="D72" s="91" t="s">
        <v>43</v>
      </c>
      <c r="E72" s="194" t="s">
        <v>97</v>
      </c>
      <c r="F72" s="194">
        <v>26.12</v>
      </c>
      <c r="G72" s="123">
        <v>26.48</v>
      </c>
      <c r="H72" s="123">
        <v>26.48</v>
      </c>
      <c r="I72" s="79">
        <f t="shared" si="4"/>
        <v>100</v>
      </c>
      <c r="J72" s="33"/>
      <c r="K72" s="142"/>
      <c r="L72" s="19"/>
      <c r="N72" s="61"/>
    </row>
    <row r="73" spans="1:14" s="20" customFormat="1" ht="96" customHeight="1" x14ac:dyDescent="0.35">
      <c r="A73" s="30"/>
      <c r="B73" s="50">
        <v>62</v>
      </c>
      <c r="C73" s="85" t="s">
        <v>21</v>
      </c>
      <c r="D73" s="91" t="s">
        <v>78</v>
      </c>
      <c r="E73" s="194" t="s">
        <v>7</v>
      </c>
      <c r="F73" s="194">
        <v>12.9</v>
      </c>
      <c r="G73" s="123">
        <v>20</v>
      </c>
      <c r="H73" s="123">
        <v>22.65</v>
      </c>
      <c r="I73" s="79">
        <f t="shared" si="4"/>
        <v>113.24999999999999</v>
      </c>
      <c r="J73" s="124" t="s">
        <v>244</v>
      </c>
      <c r="K73" s="142"/>
      <c r="L73" s="19"/>
      <c r="M73" s="60"/>
      <c r="N73" s="61"/>
    </row>
    <row r="74" spans="1:14" s="20" customFormat="1" ht="96" customHeight="1" x14ac:dyDescent="0.3">
      <c r="A74" s="30"/>
      <c r="B74" s="50">
        <v>63</v>
      </c>
      <c r="C74" s="127" t="s">
        <v>22</v>
      </c>
      <c r="D74" s="192" t="s">
        <v>145</v>
      </c>
      <c r="E74" s="194" t="s">
        <v>122</v>
      </c>
      <c r="F74" s="194" t="s">
        <v>34</v>
      </c>
      <c r="G74" s="123">
        <v>5</v>
      </c>
      <c r="H74" s="123">
        <v>3</v>
      </c>
      <c r="I74" s="79">
        <f t="shared" si="4"/>
        <v>60</v>
      </c>
      <c r="J74" s="124" t="s">
        <v>396</v>
      </c>
      <c r="K74" s="142"/>
      <c r="L74" s="19"/>
      <c r="N74" s="61"/>
    </row>
    <row r="75" spans="1:14" s="10" customFormat="1" x14ac:dyDescent="0.3">
      <c r="A75" s="24"/>
      <c r="B75" s="49"/>
      <c r="C75" s="267" t="s">
        <v>114</v>
      </c>
      <c r="D75" s="267"/>
      <c r="E75" s="267"/>
      <c r="F75" s="267"/>
      <c r="G75" s="267"/>
      <c r="H75" s="267"/>
      <c r="I75" s="267"/>
      <c r="J75" s="267"/>
      <c r="K75" s="26"/>
      <c r="N75" s="61"/>
    </row>
    <row r="76" spans="1:14" s="10" customFormat="1" ht="79.5" customHeight="1" x14ac:dyDescent="0.35">
      <c r="A76" s="24">
        <v>160</v>
      </c>
      <c r="B76" s="50">
        <v>64</v>
      </c>
      <c r="C76" s="179" t="s">
        <v>8</v>
      </c>
      <c r="D76" s="91" t="s">
        <v>173</v>
      </c>
      <c r="E76" s="194" t="s">
        <v>174</v>
      </c>
      <c r="F76" s="79">
        <v>23</v>
      </c>
      <c r="G76" s="79">
        <v>11.3</v>
      </c>
      <c r="H76" s="110">
        <v>17.291</v>
      </c>
      <c r="I76" s="79">
        <f t="shared" ref="I76:I85" si="5">H76/G76*100</f>
        <v>153.01769911504422</v>
      </c>
      <c r="J76" s="86" t="s">
        <v>316</v>
      </c>
      <c r="K76" s="73">
        <f>SUM(I76:I86)/10</f>
        <v>489.67421235001831</v>
      </c>
      <c r="M76" s="57"/>
      <c r="N76" s="61"/>
    </row>
    <row r="77" spans="1:14" s="10" customFormat="1" ht="55.5" customHeight="1" x14ac:dyDescent="0.3">
      <c r="A77" s="24">
        <v>167</v>
      </c>
      <c r="B77" s="50">
        <v>65</v>
      </c>
      <c r="C77" s="185" t="s">
        <v>10</v>
      </c>
      <c r="D77" s="86" t="s">
        <v>123</v>
      </c>
      <c r="E77" s="180" t="s">
        <v>103</v>
      </c>
      <c r="F77" s="194">
        <v>8.0000000000000002E-3</v>
      </c>
      <c r="G77" s="194">
        <v>4.0000000000000001E-3</v>
      </c>
      <c r="H77" s="85">
        <v>7.0000000000000001E-3</v>
      </c>
      <c r="I77" s="79">
        <f>H77/G77*100</f>
        <v>175</v>
      </c>
      <c r="J77" s="98" t="s">
        <v>315</v>
      </c>
      <c r="K77" s="73">
        <f>SUM(I76:I78,I83,I85)/5</f>
        <v>132.67240429187331</v>
      </c>
      <c r="N77" s="62"/>
    </row>
    <row r="78" spans="1:14" s="10" customFormat="1" ht="71.25" customHeight="1" x14ac:dyDescent="0.3">
      <c r="A78" s="24">
        <v>162</v>
      </c>
      <c r="B78" s="50">
        <v>66</v>
      </c>
      <c r="C78" s="90" t="s">
        <v>12</v>
      </c>
      <c r="D78" s="91" t="s">
        <v>96</v>
      </c>
      <c r="E78" s="90" t="s">
        <v>97</v>
      </c>
      <c r="F78" s="90">
        <v>15.6</v>
      </c>
      <c r="G78" s="90">
        <v>15.6</v>
      </c>
      <c r="H78" s="194">
        <v>15.78</v>
      </c>
      <c r="I78" s="79">
        <f t="shared" si="5"/>
        <v>101.15384615384615</v>
      </c>
      <c r="J78" s="4"/>
      <c r="K78" s="26"/>
      <c r="N78" s="61"/>
    </row>
    <row r="79" spans="1:14" s="10" customFormat="1" ht="115.5" x14ac:dyDescent="0.3">
      <c r="A79" s="24">
        <v>165</v>
      </c>
      <c r="B79" s="50">
        <v>67</v>
      </c>
      <c r="C79" s="90" t="s">
        <v>13</v>
      </c>
      <c r="D79" s="91" t="s">
        <v>102</v>
      </c>
      <c r="E79" s="90" t="s">
        <v>7</v>
      </c>
      <c r="F79" s="90">
        <v>30.5</v>
      </c>
      <c r="G79" s="90">
        <v>2.4500000000000002</v>
      </c>
      <c r="H79" s="85">
        <v>4.1100000000000003</v>
      </c>
      <c r="I79" s="79">
        <f>H79/G79*100</f>
        <v>167.75510204081633</v>
      </c>
      <c r="J79" s="6"/>
      <c r="K79" s="26"/>
      <c r="N79" s="61"/>
    </row>
    <row r="80" spans="1:14" s="10" customFormat="1" ht="99" x14ac:dyDescent="0.35">
      <c r="A80" s="24"/>
      <c r="B80" s="50">
        <v>68</v>
      </c>
      <c r="C80" s="90" t="s">
        <v>16</v>
      </c>
      <c r="D80" s="192" t="s">
        <v>101</v>
      </c>
      <c r="E80" s="90" t="s">
        <v>25</v>
      </c>
      <c r="F80" s="90">
        <v>0</v>
      </c>
      <c r="G80" s="90">
        <v>1</v>
      </c>
      <c r="H80" s="85">
        <v>31</v>
      </c>
      <c r="I80" s="79">
        <f>H80/G80*100</f>
        <v>3100</v>
      </c>
      <c r="J80" s="98" t="s">
        <v>317</v>
      </c>
      <c r="K80" s="26"/>
      <c r="M80" s="57"/>
      <c r="N80" s="61"/>
    </row>
    <row r="81" spans="1:14" s="10" customFormat="1" ht="35.25" customHeight="1" x14ac:dyDescent="0.3">
      <c r="A81" s="24">
        <v>168</v>
      </c>
      <c r="B81" s="50">
        <v>69</v>
      </c>
      <c r="C81" s="186" t="s">
        <v>20</v>
      </c>
      <c r="D81" s="86" t="s">
        <v>104</v>
      </c>
      <c r="E81" s="181" t="s">
        <v>25</v>
      </c>
      <c r="F81" s="101">
        <v>0</v>
      </c>
      <c r="G81" s="90">
        <v>0</v>
      </c>
      <c r="H81" s="183">
        <v>0</v>
      </c>
      <c r="I81" s="79" t="s">
        <v>26</v>
      </c>
      <c r="J81" s="7"/>
      <c r="K81" s="144"/>
      <c r="N81" s="61"/>
    </row>
    <row r="82" spans="1:14" s="10" customFormat="1" ht="90.75" customHeight="1" x14ac:dyDescent="0.35">
      <c r="A82" s="24">
        <v>163</v>
      </c>
      <c r="B82" s="50">
        <v>70</v>
      </c>
      <c r="C82" s="90" t="s">
        <v>21</v>
      </c>
      <c r="D82" s="91" t="s">
        <v>38</v>
      </c>
      <c r="E82" s="90" t="s">
        <v>98</v>
      </c>
      <c r="F82" s="90">
        <v>11</v>
      </c>
      <c r="G82" s="90">
        <v>4</v>
      </c>
      <c r="H82" s="85">
        <v>14</v>
      </c>
      <c r="I82" s="79">
        <f t="shared" si="5"/>
        <v>350</v>
      </c>
      <c r="J82" s="98" t="s">
        <v>318</v>
      </c>
      <c r="K82" s="26"/>
      <c r="M82" s="57"/>
      <c r="N82" s="61"/>
    </row>
    <row r="83" spans="1:14" s="10" customFormat="1" ht="115.5" x14ac:dyDescent="0.3">
      <c r="A83" s="24">
        <v>164</v>
      </c>
      <c r="B83" s="50">
        <v>71</v>
      </c>
      <c r="C83" s="90" t="s">
        <v>22</v>
      </c>
      <c r="D83" s="91" t="s">
        <v>99</v>
      </c>
      <c r="E83" s="90" t="s">
        <v>100</v>
      </c>
      <c r="F83" s="182">
        <v>1300</v>
      </c>
      <c r="G83" s="182">
        <v>1200</v>
      </c>
      <c r="H83" s="184">
        <v>1096</v>
      </c>
      <c r="I83" s="79">
        <f t="shared" si="5"/>
        <v>91.333333333333329</v>
      </c>
      <c r="J83" s="98" t="s">
        <v>319</v>
      </c>
      <c r="K83" s="143"/>
      <c r="N83" s="61"/>
    </row>
    <row r="84" spans="1:14" s="10" customFormat="1" ht="66" x14ac:dyDescent="0.35">
      <c r="A84" s="24">
        <v>166</v>
      </c>
      <c r="B84" s="50">
        <v>72</v>
      </c>
      <c r="C84" s="90" t="s">
        <v>23</v>
      </c>
      <c r="D84" s="192" t="s">
        <v>39</v>
      </c>
      <c r="E84" s="90" t="s">
        <v>15</v>
      </c>
      <c r="F84" s="90">
        <v>208</v>
      </c>
      <c r="G84" s="90">
        <v>32</v>
      </c>
      <c r="H84" s="85">
        <v>165</v>
      </c>
      <c r="I84" s="79">
        <f>H84/G84*100</f>
        <v>515.625</v>
      </c>
      <c r="J84" s="93" t="s">
        <v>320</v>
      </c>
      <c r="K84" s="26"/>
      <c r="M84" s="57"/>
      <c r="N84" s="61"/>
    </row>
    <row r="85" spans="1:14" s="10" customFormat="1" ht="78" customHeight="1" x14ac:dyDescent="0.35">
      <c r="A85" s="24"/>
      <c r="B85" s="50">
        <v>73</v>
      </c>
      <c r="C85" s="186" t="s">
        <v>24</v>
      </c>
      <c r="D85" s="86" t="s">
        <v>124</v>
      </c>
      <c r="E85" s="181" t="s">
        <v>25</v>
      </c>
      <c r="F85" s="101">
        <v>16</v>
      </c>
      <c r="G85" s="90">
        <v>21</v>
      </c>
      <c r="H85" s="183">
        <v>30</v>
      </c>
      <c r="I85" s="79">
        <f t="shared" si="5"/>
        <v>142.85714285714286</v>
      </c>
      <c r="J85" s="86" t="s">
        <v>321</v>
      </c>
      <c r="K85" s="144"/>
      <c r="M85" s="57"/>
      <c r="N85" s="61"/>
    </row>
    <row r="86" spans="1:14" s="10" customFormat="1" ht="87.75" customHeight="1" x14ac:dyDescent="0.35">
      <c r="A86" s="24"/>
      <c r="B86" s="50">
        <v>74</v>
      </c>
      <c r="C86" s="186" t="s">
        <v>27</v>
      </c>
      <c r="D86" s="86" t="s">
        <v>314</v>
      </c>
      <c r="E86" s="181" t="s">
        <v>25</v>
      </c>
      <c r="F86" s="101" t="s">
        <v>26</v>
      </c>
      <c r="G86" s="90">
        <v>3</v>
      </c>
      <c r="H86" s="183">
        <v>3</v>
      </c>
      <c r="I86" s="79">
        <f t="shared" ref="I86" si="6">H86/G86*100</f>
        <v>100</v>
      </c>
      <c r="J86" s="86" t="s">
        <v>322</v>
      </c>
      <c r="K86" s="144"/>
      <c r="M86" s="57"/>
      <c r="N86" s="61"/>
    </row>
    <row r="87" spans="1:14" s="27" customFormat="1" ht="19.5" customHeight="1" x14ac:dyDescent="0.3">
      <c r="A87" s="48"/>
      <c r="B87" s="49"/>
      <c r="C87" s="269" t="s">
        <v>112</v>
      </c>
      <c r="D87" s="269"/>
      <c r="E87" s="269"/>
      <c r="F87" s="269"/>
      <c r="G87" s="269"/>
      <c r="H87" s="269"/>
      <c r="I87" s="269"/>
      <c r="J87" s="269"/>
      <c r="K87" s="25"/>
      <c r="L87" s="26"/>
      <c r="N87" s="61"/>
    </row>
    <row r="88" spans="1:14" ht="22.5" customHeight="1" x14ac:dyDescent="0.3">
      <c r="B88" s="49"/>
      <c r="C88" s="274" t="s">
        <v>190</v>
      </c>
      <c r="D88" s="275"/>
      <c r="E88" s="275"/>
      <c r="F88" s="275"/>
      <c r="G88" s="275"/>
      <c r="H88" s="275"/>
      <c r="I88" s="275"/>
      <c r="J88" s="276"/>
      <c r="K88" s="26"/>
      <c r="L88" s="10"/>
      <c r="M88" s="11"/>
      <c r="N88" s="61"/>
    </row>
    <row r="89" spans="1:14" ht="165.75" customHeight="1" x14ac:dyDescent="0.3">
      <c r="B89" s="50">
        <v>75</v>
      </c>
      <c r="C89" s="80" t="s">
        <v>8</v>
      </c>
      <c r="D89" s="213" t="s">
        <v>19</v>
      </c>
      <c r="E89" s="92" t="s">
        <v>17</v>
      </c>
      <c r="F89" s="94">
        <v>42</v>
      </c>
      <c r="G89" s="94">
        <v>26</v>
      </c>
      <c r="H89" s="94">
        <v>27</v>
      </c>
      <c r="I89" s="79">
        <f>H89/G89*100</f>
        <v>103.84615384615385</v>
      </c>
      <c r="J89" s="95" t="s">
        <v>212</v>
      </c>
      <c r="K89" s="73">
        <f>(I89+I90+I91+I92+I93)/5</f>
        <v>100.86759142496848</v>
      </c>
      <c r="L89" s="10"/>
      <c r="M89" s="11"/>
      <c r="N89" s="61"/>
    </row>
    <row r="90" spans="1:14" ht="125.25" customHeight="1" x14ac:dyDescent="0.3">
      <c r="A90" s="24">
        <v>31</v>
      </c>
      <c r="B90" s="50">
        <v>76</v>
      </c>
      <c r="C90" s="92" t="s">
        <v>10</v>
      </c>
      <c r="D90" s="213" t="s">
        <v>64</v>
      </c>
      <c r="E90" s="92" t="s">
        <v>17</v>
      </c>
      <c r="F90" s="94">
        <v>614</v>
      </c>
      <c r="G90" s="94">
        <v>610</v>
      </c>
      <c r="H90" s="94">
        <v>613</v>
      </c>
      <c r="I90" s="79">
        <f>H90/G90*100</f>
        <v>100.49180327868852</v>
      </c>
      <c r="J90" s="95" t="s">
        <v>213</v>
      </c>
      <c r="K90" s="26"/>
      <c r="L90" s="10"/>
      <c r="M90" s="11"/>
      <c r="N90" s="61"/>
    </row>
    <row r="91" spans="1:14" ht="192.75" customHeight="1" x14ac:dyDescent="0.3">
      <c r="A91" s="24">
        <v>32</v>
      </c>
      <c r="B91" s="50">
        <v>77</v>
      </c>
      <c r="C91" s="92" t="s">
        <v>12</v>
      </c>
      <c r="D91" s="213" t="s">
        <v>18</v>
      </c>
      <c r="E91" s="92" t="s">
        <v>17</v>
      </c>
      <c r="F91" s="94">
        <v>122</v>
      </c>
      <c r="G91" s="94">
        <v>135</v>
      </c>
      <c r="H91" s="94">
        <v>135</v>
      </c>
      <c r="I91" s="79">
        <f>H91/G91*100</f>
        <v>100</v>
      </c>
      <c r="J91" s="95" t="s">
        <v>214</v>
      </c>
      <c r="K91" s="26"/>
      <c r="L91" s="10"/>
      <c r="M91" s="11"/>
      <c r="N91" s="61"/>
    </row>
    <row r="92" spans="1:14" ht="137.25" customHeight="1" x14ac:dyDescent="0.3">
      <c r="A92" s="24">
        <v>33</v>
      </c>
      <c r="B92" s="50">
        <v>78</v>
      </c>
      <c r="C92" s="76" t="s">
        <v>13</v>
      </c>
      <c r="D92" s="214" t="s">
        <v>215</v>
      </c>
      <c r="E92" s="76" t="s">
        <v>65</v>
      </c>
      <c r="F92" s="94">
        <v>10</v>
      </c>
      <c r="G92" s="94">
        <v>10</v>
      </c>
      <c r="H92" s="194">
        <v>10</v>
      </c>
      <c r="I92" s="79">
        <f>H92/G92*100</f>
        <v>100</v>
      </c>
      <c r="J92" s="95" t="s">
        <v>216</v>
      </c>
      <c r="K92" s="26"/>
      <c r="L92" s="10"/>
      <c r="M92" s="11"/>
      <c r="N92" s="61"/>
    </row>
    <row r="93" spans="1:14" ht="100.5" customHeight="1" x14ac:dyDescent="0.3">
      <c r="A93" s="24">
        <v>34</v>
      </c>
      <c r="B93" s="50">
        <v>79</v>
      </c>
      <c r="C93" s="92" t="s">
        <v>16</v>
      </c>
      <c r="D93" s="213" t="s">
        <v>76</v>
      </c>
      <c r="E93" s="92" t="s">
        <v>17</v>
      </c>
      <c r="F93" s="94">
        <v>1</v>
      </c>
      <c r="G93" s="94">
        <v>1</v>
      </c>
      <c r="H93" s="194">
        <v>1</v>
      </c>
      <c r="I93" s="79">
        <f>H93/G93*100</f>
        <v>100</v>
      </c>
      <c r="J93" s="95" t="s">
        <v>217</v>
      </c>
      <c r="K93" s="26"/>
      <c r="L93" s="10"/>
      <c r="M93" s="11"/>
      <c r="N93" s="61"/>
    </row>
    <row r="94" spans="1:14" ht="17.25" customHeight="1" x14ac:dyDescent="0.3">
      <c r="B94" s="49"/>
      <c r="C94" s="274" t="s">
        <v>191</v>
      </c>
      <c r="D94" s="275"/>
      <c r="E94" s="275"/>
      <c r="F94" s="275"/>
      <c r="G94" s="275"/>
      <c r="H94" s="275"/>
      <c r="I94" s="275"/>
      <c r="J94" s="276"/>
      <c r="K94" s="26"/>
      <c r="L94" s="10"/>
      <c r="M94" s="11"/>
      <c r="N94" s="61"/>
    </row>
    <row r="95" spans="1:14" ht="108.75" customHeight="1" x14ac:dyDescent="0.3">
      <c r="A95" s="24">
        <v>37</v>
      </c>
      <c r="B95" s="50">
        <v>80</v>
      </c>
      <c r="C95" s="80" t="s">
        <v>8</v>
      </c>
      <c r="D95" s="129" t="s">
        <v>77</v>
      </c>
      <c r="E95" s="194" t="s">
        <v>7</v>
      </c>
      <c r="F95" s="194">
        <v>100</v>
      </c>
      <c r="G95" s="194">
        <v>100</v>
      </c>
      <c r="H95" s="85">
        <v>100</v>
      </c>
      <c r="I95" s="79">
        <f>H95/G95*100</f>
        <v>100</v>
      </c>
      <c r="J95" s="199" t="s">
        <v>331</v>
      </c>
      <c r="K95" s="151">
        <f>(I95+I96+I97+I98+I99)/5</f>
        <v>100</v>
      </c>
      <c r="L95" s="10"/>
      <c r="M95" s="11"/>
      <c r="N95" s="61"/>
    </row>
    <row r="96" spans="1:14" ht="157.5" customHeight="1" x14ac:dyDescent="0.3">
      <c r="A96" s="24">
        <v>38</v>
      </c>
      <c r="B96" s="50">
        <v>81</v>
      </c>
      <c r="C96" s="92" t="s">
        <v>10</v>
      </c>
      <c r="D96" s="129" t="s">
        <v>172</v>
      </c>
      <c r="E96" s="194" t="s">
        <v>7</v>
      </c>
      <c r="F96" s="194">
        <v>4.28</v>
      </c>
      <c r="G96" s="194">
        <v>5.2</v>
      </c>
      <c r="H96" s="85">
        <v>5.2</v>
      </c>
      <c r="I96" s="79">
        <f>H96/G96*100</f>
        <v>100</v>
      </c>
      <c r="J96" s="199" t="s">
        <v>332</v>
      </c>
      <c r="K96" s="145"/>
      <c r="L96" s="10"/>
      <c r="M96" s="11"/>
      <c r="N96" s="63"/>
    </row>
    <row r="97" spans="1:14" ht="138.75" customHeight="1" x14ac:dyDescent="0.3">
      <c r="A97" s="24">
        <v>41</v>
      </c>
      <c r="B97" s="50">
        <v>82</v>
      </c>
      <c r="C97" s="92" t="s">
        <v>12</v>
      </c>
      <c r="D97" s="129" t="s">
        <v>163</v>
      </c>
      <c r="E97" s="111" t="s">
        <v>7</v>
      </c>
      <c r="F97" s="196">
        <v>100</v>
      </c>
      <c r="G97" s="197">
        <v>100</v>
      </c>
      <c r="H97" s="110">
        <v>100</v>
      </c>
      <c r="I97" s="79">
        <f>H97/G97*100</f>
        <v>100</v>
      </c>
      <c r="J97" s="199" t="s">
        <v>333</v>
      </c>
      <c r="K97" s="26"/>
      <c r="L97" s="10"/>
      <c r="M97" s="11"/>
      <c r="N97" s="61"/>
    </row>
    <row r="98" spans="1:14" ht="144" customHeight="1" x14ac:dyDescent="0.3">
      <c r="A98" s="24">
        <v>42</v>
      </c>
      <c r="B98" s="50">
        <v>83</v>
      </c>
      <c r="C98" s="92" t="s">
        <v>13</v>
      </c>
      <c r="D98" s="129" t="s">
        <v>329</v>
      </c>
      <c r="E98" s="111" t="s">
        <v>7</v>
      </c>
      <c r="F98" s="197">
        <v>100</v>
      </c>
      <c r="G98" s="198">
        <v>100</v>
      </c>
      <c r="H98" s="110">
        <v>100</v>
      </c>
      <c r="I98" s="79">
        <f>H98/G98*100</f>
        <v>100</v>
      </c>
      <c r="J98" s="200" t="s">
        <v>334</v>
      </c>
      <c r="K98" s="146"/>
      <c r="L98" s="10"/>
      <c r="M98" s="11"/>
      <c r="N98" s="61"/>
    </row>
    <row r="99" spans="1:14" ht="105.75" customHeight="1" x14ac:dyDescent="0.3">
      <c r="B99" s="50">
        <v>84</v>
      </c>
      <c r="C99" s="92" t="s">
        <v>16</v>
      </c>
      <c r="D99" s="129" t="s">
        <v>330</v>
      </c>
      <c r="E99" s="111" t="s">
        <v>7</v>
      </c>
      <c r="F99" s="197">
        <v>100</v>
      </c>
      <c r="G99" s="198">
        <v>100</v>
      </c>
      <c r="H99" s="110">
        <v>100</v>
      </c>
      <c r="I99" s="79">
        <f>H99/G99*100</f>
        <v>100</v>
      </c>
      <c r="J99" s="199" t="s">
        <v>335</v>
      </c>
      <c r="K99" s="147"/>
      <c r="L99" s="10"/>
      <c r="M99" s="11"/>
      <c r="N99" s="61"/>
    </row>
    <row r="100" spans="1:14" ht="20.25" customHeight="1" x14ac:dyDescent="0.3">
      <c r="B100" s="49"/>
      <c r="C100" s="274" t="s">
        <v>378</v>
      </c>
      <c r="D100" s="275"/>
      <c r="E100" s="275"/>
      <c r="F100" s="275"/>
      <c r="G100" s="275"/>
      <c r="H100" s="275"/>
      <c r="I100" s="275"/>
      <c r="J100" s="276"/>
      <c r="K100" s="26"/>
      <c r="L100" s="10"/>
      <c r="M100" s="11"/>
      <c r="N100" s="11"/>
    </row>
    <row r="101" spans="1:14" ht="69.75" customHeight="1" x14ac:dyDescent="0.4">
      <c r="A101" s="24">
        <v>10</v>
      </c>
      <c r="B101" s="50">
        <v>85</v>
      </c>
      <c r="C101" s="76" t="s">
        <v>8</v>
      </c>
      <c r="D101" s="86" t="s">
        <v>68</v>
      </c>
      <c r="E101" s="108" t="s">
        <v>7</v>
      </c>
      <c r="F101" s="108">
        <v>88.6</v>
      </c>
      <c r="G101" s="109">
        <v>88.9</v>
      </c>
      <c r="H101" s="110">
        <v>91</v>
      </c>
      <c r="I101" s="79">
        <f>H101/G101*100</f>
        <v>102.36220472440945</v>
      </c>
      <c r="J101" s="227" t="s">
        <v>232</v>
      </c>
      <c r="K101" s="73">
        <f>(I101+I102+I103+I104)/4</f>
        <v>106.65271009404668</v>
      </c>
      <c r="L101" s="46"/>
      <c r="M101" s="11"/>
    </row>
    <row r="102" spans="1:14" ht="148.5" customHeight="1" x14ac:dyDescent="0.4">
      <c r="A102" s="24">
        <v>11</v>
      </c>
      <c r="B102" s="50">
        <v>86</v>
      </c>
      <c r="C102" s="80" t="s">
        <v>10</v>
      </c>
      <c r="D102" s="86" t="s">
        <v>143</v>
      </c>
      <c r="E102" s="111" t="s">
        <v>17</v>
      </c>
      <c r="F102" s="111">
        <v>3608</v>
      </c>
      <c r="G102" s="111">
        <v>3628</v>
      </c>
      <c r="H102" s="85">
        <v>3608</v>
      </c>
      <c r="I102" s="79">
        <f>H102/G102*100</f>
        <v>99.44873208379272</v>
      </c>
      <c r="J102" s="228"/>
      <c r="K102" s="73"/>
      <c r="L102" s="46"/>
      <c r="M102" s="11"/>
    </row>
    <row r="103" spans="1:14" ht="98.25" customHeight="1" x14ac:dyDescent="0.4">
      <c r="A103" s="24">
        <v>12</v>
      </c>
      <c r="B103" s="50">
        <v>87</v>
      </c>
      <c r="C103" s="92" t="s">
        <v>12</v>
      </c>
      <c r="D103" s="86" t="s">
        <v>196</v>
      </c>
      <c r="E103" s="112" t="s">
        <v>25</v>
      </c>
      <c r="F103" s="112">
        <v>92</v>
      </c>
      <c r="G103" s="113">
        <v>102</v>
      </c>
      <c r="H103" s="85">
        <v>126</v>
      </c>
      <c r="I103" s="79">
        <f>H103/G103*100</f>
        <v>123.52941176470588</v>
      </c>
      <c r="J103" s="228" t="s">
        <v>231</v>
      </c>
      <c r="K103" s="153"/>
      <c r="L103" s="46"/>
      <c r="M103" s="11"/>
    </row>
    <row r="104" spans="1:14" ht="94.5" customHeight="1" x14ac:dyDescent="0.4">
      <c r="A104" s="24">
        <v>13</v>
      </c>
      <c r="B104" s="50">
        <v>88</v>
      </c>
      <c r="C104" s="92" t="s">
        <v>13</v>
      </c>
      <c r="D104" s="86" t="s">
        <v>144</v>
      </c>
      <c r="E104" s="111" t="s">
        <v>17</v>
      </c>
      <c r="F104" s="111">
        <v>2420</v>
      </c>
      <c r="G104" s="114">
        <v>2440</v>
      </c>
      <c r="H104" s="85">
        <v>2471</v>
      </c>
      <c r="I104" s="79">
        <f>H104/G104*100</f>
        <v>101.2704918032787</v>
      </c>
      <c r="J104" s="228"/>
      <c r="K104" s="74"/>
      <c r="L104" s="46"/>
      <c r="M104" s="11"/>
    </row>
    <row r="105" spans="1:14" ht="18.75" customHeight="1" x14ac:dyDescent="0.3">
      <c r="B105" s="49"/>
      <c r="C105" s="274" t="s">
        <v>379</v>
      </c>
      <c r="D105" s="275"/>
      <c r="E105" s="275"/>
      <c r="F105" s="275"/>
      <c r="G105" s="275"/>
      <c r="H105" s="275"/>
      <c r="I105" s="275"/>
      <c r="J105" s="276"/>
      <c r="K105" s="26"/>
      <c r="L105" s="10"/>
      <c r="M105" s="11"/>
      <c r="N105" s="61"/>
    </row>
    <row r="106" spans="1:14" ht="78.75" customHeight="1" x14ac:dyDescent="0.3">
      <c r="A106" s="24">
        <v>59</v>
      </c>
      <c r="B106" s="50">
        <v>89</v>
      </c>
      <c r="C106" s="68" t="s">
        <v>8</v>
      </c>
      <c r="D106" s="93" t="s">
        <v>358</v>
      </c>
      <c r="E106" s="80" t="s">
        <v>15</v>
      </c>
      <c r="F106" s="158">
        <v>684</v>
      </c>
      <c r="G106" s="80">
        <v>753</v>
      </c>
      <c r="H106" s="246" t="s">
        <v>364</v>
      </c>
      <c r="I106" s="79">
        <f>G106/H106*100</f>
        <v>72.403846153846146</v>
      </c>
      <c r="J106" s="93" t="s">
        <v>363</v>
      </c>
      <c r="K106" s="73">
        <f>(I106+I107+I108+I109+I110+I111)/6</f>
        <v>153.50438469335904</v>
      </c>
      <c r="L106" s="31"/>
      <c r="M106" s="11"/>
      <c r="N106" s="61"/>
    </row>
    <row r="107" spans="1:14" ht="87" customHeight="1" x14ac:dyDescent="0.35">
      <c r="A107" s="24">
        <v>60</v>
      </c>
      <c r="B107" s="50">
        <v>90</v>
      </c>
      <c r="C107" s="68" t="s">
        <v>10</v>
      </c>
      <c r="D107" s="93" t="s">
        <v>81</v>
      </c>
      <c r="E107" s="80" t="s">
        <v>7</v>
      </c>
      <c r="F107" s="80">
        <v>71</v>
      </c>
      <c r="G107" s="80">
        <v>89.2</v>
      </c>
      <c r="H107" s="188" t="s">
        <v>359</v>
      </c>
      <c r="I107" s="79">
        <f>H107/G107*100</f>
        <v>101.90582959641257</v>
      </c>
      <c r="J107" s="93" t="s">
        <v>195</v>
      </c>
      <c r="K107" s="26"/>
      <c r="L107" s="10"/>
      <c r="N107" s="61"/>
    </row>
    <row r="108" spans="1:14" ht="123" customHeight="1" x14ac:dyDescent="0.35">
      <c r="A108" s="24">
        <v>61</v>
      </c>
      <c r="B108" s="50">
        <v>91</v>
      </c>
      <c r="C108" s="68" t="s">
        <v>12</v>
      </c>
      <c r="D108" s="88" t="s">
        <v>360</v>
      </c>
      <c r="E108" s="80" t="s">
        <v>7</v>
      </c>
      <c r="F108" s="76" t="s">
        <v>361</v>
      </c>
      <c r="G108" s="80">
        <v>89</v>
      </c>
      <c r="H108" s="188" t="s">
        <v>362</v>
      </c>
      <c r="I108" s="79">
        <f>H108/G108*100</f>
        <v>133.48314606741573</v>
      </c>
      <c r="J108" s="93" t="s">
        <v>370</v>
      </c>
      <c r="K108" s="26"/>
      <c r="L108" s="10"/>
      <c r="N108" s="61"/>
    </row>
    <row r="109" spans="1:14" ht="79.5" customHeight="1" x14ac:dyDescent="0.35">
      <c r="A109" s="24">
        <v>63</v>
      </c>
      <c r="B109" s="50">
        <v>92</v>
      </c>
      <c r="C109" s="68" t="s">
        <v>13</v>
      </c>
      <c r="D109" s="88" t="s">
        <v>125</v>
      </c>
      <c r="E109" s="80" t="s">
        <v>15</v>
      </c>
      <c r="F109" s="158">
        <v>94.28</v>
      </c>
      <c r="G109" s="79">
        <v>88.4</v>
      </c>
      <c r="H109" s="76" t="s">
        <v>368</v>
      </c>
      <c r="I109" s="79">
        <f>G109/H109*100</f>
        <v>409.25925925925924</v>
      </c>
      <c r="J109" s="93" t="s">
        <v>369</v>
      </c>
      <c r="K109" s="150"/>
      <c r="L109" s="10"/>
      <c r="N109" s="61"/>
    </row>
    <row r="110" spans="1:14" ht="100.5" customHeight="1" x14ac:dyDescent="0.35">
      <c r="A110" s="24">
        <v>64</v>
      </c>
      <c r="B110" s="50">
        <v>93</v>
      </c>
      <c r="C110" s="68" t="s">
        <v>16</v>
      </c>
      <c r="D110" s="88" t="s">
        <v>82</v>
      </c>
      <c r="E110" s="80" t="s">
        <v>15</v>
      </c>
      <c r="F110" s="159">
        <v>21</v>
      </c>
      <c r="G110" s="103">
        <v>23</v>
      </c>
      <c r="H110" s="76" t="s">
        <v>366</v>
      </c>
      <c r="I110" s="79">
        <f>H110/G110*100</f>
        <v>104.34782608695652</v>
      </c>
      <c r="J110" s="6"/>
      <c r="K110" s="26"/>
      <c r="L110" s="10"/>
      <c r="N110" s="61"/>
    </row>
    <row r="111" spans="1:14" ht="100.5" customHeight="1" x14ac:dyDescent="0.35">
      <c r="B111" s="50">
        <v>94</v>
      </c>
      <c r="C111" s="245" t="s">
        <v>20</v>
      </c>
      <c r="D111" s="88" t="s">
        <v>365</v>
      </c>
      <c r="E111" s="80" t="s">
        <v>15</v>
      </c>
      <c r="F111" s="158">
        <v>247</v>
      </c>
      <c r="G111" s="79">
        <v>240</v>
      </c>
      <c r="H111" s="76" t="s">
        <v>367</v>
      </c>
      <c r="I111" s="79">
        <f>G111/H111*100</f>
        <v>99.62640099626401</v>
      </c>
      <c r="J111" s="6"/>
      <c r="K111" s="26"/>
      <c r="L111" s="10"/>
      <c r="N111" s="61"/>
    </row>
    <row r="112" spans="1:14" s="12" customFormat="1" x14ac:dyDescent="0.3">
      <c r="A112" s="24"/>
      <c r="B112" s="49"/>
      <c r="C112" s="267" t="s">
        <v>380</v>
      </c>
      <c r="D112" s="267"/>
      <c r="E112" s="267"/>
      <c r="F112" s="267"/>
      <c r="G112" s="267"/>
      <c r="H112" s="267"/>
      <c r="I112" s="267"/>
      <c r="J112" s="267"/>
      <c r="K112" s="26"/>
      <c r="L112" s="10"/>
      <c r="N112" s="61"/>
    </row>
    <row r="113" spans="1:20" s="12" customFormat="1" ht="70.5" customHeight="1" x14ac:dyDescent="0.3">
      <c r="A113" s="24">
        <v>79</v>
      </c>
      <c r="B113" s="50">
        <v>95</v>
      </c>
      <c r="C113" s="68" t="s">
        <v>8</v>
      </c>
      <c r="D113" s="241" t="s">
        <v>350</v>
      </c>
      <c r="E113" s="239" t="s">
        <v>166</v>
      </c>
      <c r="F113" s="240">
        <v>150</v>
      </c>
      <c r="G113" s="240">
        <v>471</v>
      </c>
      <c r="H113" s="126">
        <v>481.12</v>
      </c>
      <c r="I113" s="79">
        <f t="shared" ref="I113:I121" si="7">H113/G113*100</f>
        <v>102.14861995753715</v>
      </c>
      <c r="J113" s="129" t="s">
        <v>355</v>
      </c>
      <c r="K113" s="143">
        <f>(I113+I114+I116+I118+I119+I120+I121+I115+I117)/9</f>
        <v>118.19588134871898</v>
      </c>
      <c r="L113" s="10"/>
      <c r="N113" s="61"/>
    </row>
    <row r="114" spans="1:20" s="12" customFormat="1" ht="50.25" customHeight="1" x14ac:dyDescent="0.3">
      <c r="A114" s="24">
        <v>80</v>
      </c>
      <c r="B114" s="50">
        <v>96</v>
      </c>
      <c r="C114" s="68" t="s">
        <v>10</v>
      </c>
      <c r="D114" s="241" t="s">
        <v>351</v>
      </c>
      <c r="E114" s="239" t="s">
        <v>17</v>
      </c>
      <c r="F114" s="240">
        <v>140</v>
      </c>
      <c r="G114" s="240">
        <v>160</v>
      </c>
      <c r="H114" s="97">
        <v>160</v>
      </c>
      <c r="I114" s="79">
        <f t="shared" si="7"/>
        <v>100</v>
      </c>
      <c r="J114" s="16"/>
      <c r="K114" s="26"/>
      <c r="L114" s="10"/>
      <c r="N114" s="61"/>
      <c r="T114" s="43"/>
    </row>
    <row r="115" spans="1:20" s="12" customFormat="1" ht="72.75" customHeight="1" x14ac:dyDescent="0.3">
      <c r="A115" s="24">
        <v>80</v>
      </c>
      <c r="B115" s="50">
        <v>97</v>
      </c>
      <c r="C115" s="193"/>
      <c r="D115" s="241" t="s">
        <v>352</v>
      </c>
      <c r="E115" s="239" t="s">
        <v>17</v>
      </c>
      <c r="F115" s="242">
        <v>86.3</v>
      </c>
      <c r="G115" s="242">
        <v>86.7</v>
      </c>
      <c r="H115" s="97">
        <v>93.3</v>
      </c>
      <c r="I115" s="79">
        <f t="shared" ref="I115" si="8">H115/G115*100</f>
        <v>107.61245674740482</v>
      </c>
      <c r="J115" s="16"/>
      <c r="K115" s="26"/>
      <c r="L115" s="10"/>
      <c r="N115" s="61"/>
      <c r="T115" s="43"/>
    </row>
    <row r="116" spans="1:20" s="12" customFormat="1" ht="51" customHeight="1" x14ac:dyDescent="0.3">
      <c r="A116" s="24">
        <v>81</v>
      </c>
      <c r="B116" s="50">
        <v>98</v>
      </c>
      <c r="C116" s="68" t="s">
        <v>12</v>
      </c>
      <c r="D116" s="241" t="s">
        <v>83</v>
      </c>
      <c r="E116" s="239" t="s">
        <v>7</v>
      </c>
      <c r="F116" s="242">
        <v>1.4</v>
      </c>
      <c r="G116" s="242">
        <v>1.4</v>
      </c>
      <c r="H116" s="96">
        <v>1.5</v>
      </c>
      <c r="I116" s="79">
        <f t="shared" si="7"/>
        <v>107.14285714285714</v>
      </c>
      <c r="J116" s="16"/>
      <c r="K116" s="26"/>
      <c r="L116" s="10"/>
      <c r="N116" s="61"/>
    </row>
    <row r="117" spans="1:20" s="12" customFormat="1" ht="114.75" customHeight="1" x14ac:dyDescent="0.3">
      <c r="A117" s="24">
        <v>81</v>
      </c>
      <c r="B117" s="50">
        <v>99</v>
      </c>
      <c r="C117" s="193"/>
      <c r="D117" s="241" t="s">
        <v>353</v>
      </c>
      <c r="E117" s="239" t="s">
        <v>7</v>
      </c>
      <c r="F117" s="242" t="s">
        <v>34</v>
      </c>
      <c r="G117" s="242">
        <v>62.5</v>
      </c>
      <c r="H117" s="96">
        <v>70</v>
      </c>
      <c r="I117" s="79">
        <f t="shared" ref="I117" si="9">H117/G117*100</f>
        <v>112.00000000000001</v>
      </c>
      <c r="J117" s="16"/>
      <c r="K117" s="26"/>
      <c r="L117" s="10"/>
      <c r="N117" s="61"/>
    </row>
    <row r="118" spans="1:20" s="12" customFormat="1" ht="102" customHeight="1" x14ac:dyDescent="0.35">
      <c r="A118" s="24">
        <v>83</v>
      </c>
      <c r="B118" s="50">
        <v>100</v>
      </c>
      <c r="C118" s="68" t="s">
        <v>13</v>
      </c>
      <c r="D118" s="241" t="s">
        <v>354</v>
      </c>
      <c r="E118" s="239" t="s">
        <v>7</v>
      </c>
      <c r="F118" s="239">
        <v>0.08</v>
      </c>
      <c r="G118" s="239">
        <v>0.76</v>
      </c>
      <c r="H118" s="96">
        <v>1.2</v>
      </c>
      <c r="I118" s="79">
        <f t="shared" si="7"/>
        <v>157.89473684210526</v>
      </c>
      <c r="J118" s="16"/>
      <c r="K118" s="26"/>
      <c r="L118" s="10"/>
      <c r="M118" s="57"/>
      <c r="N118" s="61"/>
    </row>
    <row r="119" spans="1:20" s="12" customFormat="1" ht="74.25" customHeight="1" x14ac:dyDescent="0.3">
      <c r="A119" s="24">
        <v>84</v>
      </c>
      <c r="B119" s="50">
        <v>101</v>
      </c>
      <c r="C119" s="68" t="s">
        <v>16</v>
      </c>
      <c r="D119" s="241" t="s">
        <v>84</v>
      </c>
      <c r="E119" s="239" t="s">
        <v>85</v>
      </c>
      <c r="F119" s="243">
        <v>4.0309999999999997</v>
      </c>
      <c r="G119" s="243">
        <v>11.15</v>
      </c>
      <c r="H119" s="244">
        <v>18.38</v>
      </c>
      <c r="I119" s="79">
        <f t="shared" si="7"/>
        <v>164.84304932735427</v>
      </c>
      <c r="J119" s="16"/>
      <c r="K119" s="26"/>
      <c r="L119" s="10"/>
      <c r="N119" s="61"/>
    </row>
    <row r="120" spans="1:20" s="12" customFormat="1" ht="157.5" customHeight="1" x14ac:dyDescent="0.3">
      <c r="A120" s="24">
        <v>84</v>
      </c>
      <c r="B120" s="50">
        <v>102</v>
      </c>
      <c r="C120" s="68" t="s">
        <v>20</v>
      </c>
      <c r="D120" s="241" t="s">
        <v>164</v>
      </c>
      <c r="E120" s="239" t="s">
        <v>7</v>
      </c>
      <c r="F120" s="242" t="s">
        <v>34</v>
      </c>
      <c r="G120" s="242">
        <v>3.3</v>
      </c>
      <c r="H120" s="126">
        <v>3.7</v>
      </c>
      <c r="I120" s="79">
        <f t="shared" si="7"/>
        <v>112.12121212121214</v>
      </c>
      <c r="J120" s="129" t="s">
        <v>356</v>
      </c>
      <c r="K120" s="26"/>
      <c r="L120" s="10"/>
      <c r="N120" s="62"/>
    </row>
    <row r="121" spans="1:20" s="12" customFormat="1" ht="140.25" customHeight="1" x14ac:dyDescent="0.3">
      <c r="A121" s="24">
        <v>84</v>
      </c>
      <c r="B121" s="50">
        <v>103</v>
      </c>
      <c r="C121" s="68" t="s">
        <v>21</v>
      </c>
      <c r="D121" s="238" t="s">
        <v>165</v>
      </c>
      <c r="E121" s="239" t="s">
        <v>17</v>
      </c>
      <c r="F121" s="240">
        <v>8</v>
      </c>
      <c r="G121" s="240">
        <v>26</v>
      </c>
      <c r="H121" s="97">
        <v>26</v>
      </c>
      <c r="I121" s="79">
        <f t="shared" si="7"/>
        <v>100</v>
      </c>
      <c r="J121" s="16"/>
      <c r="K121" s="26"/>
      <c r="L121" s="10"/>
      <c r="N121" s="61"/>
    </row>
    <row r="122" spans="1:20" ht="36.75" customHeight="1" x14ac:dyDescent="0.3">
      <c r="B122" s="49"/>
      <c r="C122" s="274" t="s">
        <v>381</v>
      </c>
      <c r="D122" s="275"/>
      <c r="E122" s="275"/>
      <c r="F122" s="275"/>
      <c r="G122" s="275"/>
      <c r="H122" s="275"/>
      <c r="I122" s="275"/>
      <c r="J122" s="276"/>
      <c r="K122" s="26"/>
      <c r="L122" s="10"/>
      <c r="M122" s="11"/>
      <c r="N122" s="61"/>
    </row>
    <row r="123" spans="1:20" s="10" customFormat="1" ht="218.25" customHeight="1" x14ac:dyDescent="0.3">
      <c r="A123" s="24">
        <v>155</v>
      </c>
      <c r="B123" s="50">
        <v>104</v>
      </c>
      <c r="C123" s="90" t="s">
        <v>8</v>
      </c>
      <c r="D123" s="89" t="s">
        <v>345</v>
      </c>
      <c r="E123" s="90" t="s">
        <v>7</v>
      </c>
      <c r="F123" s="102">
        <v>100</v>
      </c>
      <c r="G123" s="102">
        <v>100</v>
      </c>
      <c r="H123" s="79">
        <v>100</v>
      </c>
      <c r="I123" s="79">
        <f>H123/G123*100</f>
        <v>100</v>
      </c>
      <c r="J123" s="70" t="s">
        <v>390</v>
      </c>
      <c r="K123" s="73">
        <f>(I123+I124+I125+I126+I127)/5</f>
        <v>100</v>
      </c>
      <c r="N123" s="61"/>
    </row>
    <row r="124" spans="1:20" s="10" customFormat="1" ht="75" customHeight="1" x14ac:dyDescent="0.3">
      <c r="A124" s="24">
        <v>156</v>
      </c>
      <c r="B124" s="50">
        <v>105</v>
      </c>
      <c r="C124" s="105" t="s">
        <v>10</v>
      </c>
      <c r="D124" s="89" t="s">
        <v>344</v>
      </c>
      <c r="E124" s="90" t="s">
        <v>60</v>
      </c>
      <c r="F124" s="102">
        <v>100</v>
      </c>
      <c r="G124" s="102">
        <v>100</v>
      </c>
      <c r="H124" s="79">
        <v>100</v>
      </c>
      <c r="I124" s="79">
        <f>H124/G124*100</f>
        <v>100</v>
      </c>
      <c r="J124" s="236" t="s">
        <v>346</v>
      </c>
      <c r="K124" s="26"/>
      <c r="N124" s="61"/>
    </row>
    <row r="125" spans="1:20" s="10" customFormat="1" ht="177.75" customHeight="1" x14ac:dyDescent="0.3">
      <c r="A125" s="24">
        <v>157</v>
      </c>
      <c r="B125" s="50">
        <v>106</v>
      </c>
      <c r="C125" s="105" t="s">
        <v>12</v>
      </c>
      <c r="D125" s="89" t="s">
        <v>343</v>
      </c>
      <c r="E125" s="90" t="s">
        <v>60</v>
      </c>
      <c r="F125" s="90">
        <v>28.3</v>
      </c>
      <c r="G125" s="90">
        <v>46.2</v>
      </c>
      <c r="H125" s="194">
        <v>46.2</v>
      </c>
      <c r="I125" s="79">
        <f>H125/G125*100</f>
        <v>100</v>
      </c>
      <c r="J125" s="236" t="s">
        <v>347</v>
      </c>
      <c r="K125" s="26"/>
      <c r="N125" s="61"/>
    </row>
    <row r="126" spans="1:20" s="10" customFormat="1" ht="87.75" customHeight="1" x14ac:dyDescent="0.3">
      <c r="A126" s="24">
        <v>158</v>
      </c>
      <c r="B126" s="50">
        <v>107</v>
      </c>
      <c r="C126" s="105" t="s">
        <v>13</v>
      </c>
      <c r="D126" s="89" t="s">
        <v>162</v>
      </c>
      <c r="E126" s="90" t="s">
        <v>60</v>
      </c>
      <c r="F126" s="235">
        <v>100</v>
      </c>
      <c r="G126" s="102">
        <v>100</v>
      </c>
      <c r="H126" s="79">
        <v>100</v>
      </c>
      <c r="I126" s="79">
        <f>H126/G126*100</f>
        <v>100</v>
      </c>
      <c r="J126" s="237" t="s">
        <v>348</v>
      </c>
      <c r="K126" s="26"/>
      <c r="N126" s="61"/>
    </row>
    <row r="127" spans="1:20" s="10" customFormat="1" ht="105" customHeight="1" x14ac:dyDescent="0.3">
      <c r="A127" s="24">
        <v>159</v>
      </c>
      <c r="B127" s="50">
        <v>108</v>
      </c>
      <c r="C127" s="105" t="s">
        <v>16</v>
      </c>
      <c r="D127" s="89" t="s">
        <v>342</v>
      </c>
      <c r="E127" s="90" t="s">
        <v>7</v>
      </c>
      <c r="F127" s="174">
        <v>91</v>
      </c>
      <c r="G127" s="174">
        <v>92</v>
      </c>
      <c r="H127" s="194">
        <v>92</v>
      </c>
      <c r="I127" s="79">
        <f>H127/G127*100</f>
        <v>100</v>
      </c>
      <c r="J127" s="236" t="s">
        <v>349</v>
      </c>
      <c r="K127" s="26"/>
      <c r="N127" s="61"/>
    </row>
    <row r="128" spans="1:20" ht="31.5" customHeight="1" x14ac:dyDescent="0.3">
      <c r="B128" s="49"/>
      <c r="C128" s="274" t="s">
        <v>382</v>
      </c>
      <c r="D128" s="275"/>
      <c r="E128" s="275"/>
      <c r="F128" s="275"/>
      <c r="G128" s="275"/>
      <c r="H128" s="275"/>
      <c r="I128" s="275"/>
      <c r="J128" s="276"/>
      <c r="K128" s="26"/>
      <c r="L128" s="10"/>
      <c r="M128" s="11"/>
      <c r="N128" s="61"/>
    </row>
    <row r="129" spans="1:19" ht="124.5" customHeight="1" x14ac:dyDescent="0.3">
      <c r="A129" s="24">
        <v>23</v>
      </c>
      <c r="B129" s="50">
        <v>109</v>
      </c>
      <c r="C129" s="92" t="s">
        <v>8</v>
      </c>
      <c r="D129" s="224" t="s">
        <v>221</v>
      </c>
      <c r="E129" s="100" t="s">
        <v>7</v>
      </c>
      <c r="F129" s="101" t="s">
        <v>26</v>
      </c>
      <c r="G129" s="102">
        <v>10</v>
      </c>
      <c r="H129" s="102">
        <v>10.8</v>
      </c>
      <c r="I129" s="79">
        <f t="shared" ref="I129:I133" si="10">H129/G129*100</f>
        <v>108</v>
      </c>
      <c r="J129" s="93" t="s">
        <v>222</v>
      </c>
      <c r="K129" s="151">
        <f>SUM(I129:I133)/5</f>
        <v>105.77998631074607</v>
      </c>
      <c r="L129" s="10"/>
      <c r="M129" s="11"/>
      <c r="N129" s="61"/>
    </row>
    <row r="130" spans="1:19" ht="89.25" customHeight="1" x14ac:dyDescent="0.3">
      <c r="A130" s="24">
        <v>24</v>
      </c>
      <c r="B130" s="50">
        <v>110</v>
      </c>
      <c r="C130" s="92" t="s">
        <v>10</v>
      </c>
      <c r="D130" s="224" t="s">
        <v>223</v>
      </c>
      <c r="E130" s="100" t="s">
        <v>7</v>
      </c>
      <c r="F130" s="101">
        <v>60</v>
      </c>
      <c r="G130" s="101">
        <v>60</v>
      </c>
      <c r="H130" s="103">
        <v>79</v>
      </c>
      <c r="I130" s="79">
        <f t="shared" si="10"/>
        <v>131.66666666666666</v>
      </c>
      <c r="J130" s="93"/>
      <c r="K130" s="26"/>
      <c r="L130" s="10"/>
      <c r="M130" s="11"/>
      <c r="N130" s="61"/>
    </row>
    <row r="131" spans="1:19" ht="75.75" customHeight="1" x14ac:dyDescent="0.3">
      <c r="A131" s="24">
        <v>25</v>
      </c>
      <c r="B131" s="50">
        <v>111</v>
      </c>
      <c r="C131" s="104" t="s">
        <v>12</v>
      </c>
      <c r="D131" s="224" t="s">
        <v>224</v>
      </c>
      <c r="E131" s="100" t="s">
        <v>7</v>
      </c>
      <c r="F131" s="102">
        <v>97.1</v>
      </c>
      <c r="G131" s="102">
        <v>97.4</v>
      </c>
      <c r="H131" s="79">
        <v>94.9</v>
      </c>
      <c r="I131" s="79">
        <f t="shared" si="10"/>
        <v>97.433264887063658</v>
      </c>
      <c r="J131" s="93" t="s">
        <v>225</v>
      </c>
      <c r="K131" s="26"/>
      <c r="L131" s="10"/>
      <c r="M131" s="11"/>
      <c r="N131" s="61"/>
    </row>
    <row r="132" spans="1:19" ht="108.75" customHeight="1" x14ac:dyDescent="0.3">
      <c r="A132" s="24">
        <v>26</v>
      </c>
      <c r="B132" s="50">
        <v>112</v>
      </c>
      <c r="C132" s="80" t="s">
        <v>13</v>
      </c>
      <c r="D132" s="224" t="s">
        <v>52</v>
      </c>
      <c r="E132" s="100" t="s">
        <v>7</v>
      </c>
      <c r="F132" s="102">
        <v>113.9</v>
      </c>
      <c r="G132" s="101">
        <v>100</v>
      </c>
      <c r="H132" s="79">
        <v>101.8</v>
      </c>
      <c r="I132" s="79">
        <f t="shared" si="10"/>
        <v>101.8</v>
      </c>
      <c r="J132" s="93" t="s">
        <v>226</v>
      </c>
      <c r="K132" s="143"/>
      <c r="L132" s="10"/>
      <c r="M132" s="11"/>
      <c r="N132" s="62"/>
    </row>
    <row r="133" spans="1:19" ht="82.5" x14ac:dyDescent="0.45">
      <c r="A133" s="24">
        <v>27</v>
      </c>
      <c r="B133" s="50">
        <v>113</v>
      </c>
      <c r="C133" s="105" t="s">
        <v>16</v>
      </c>
      <c r="D133" s="224" t="s">
        <v>53</v>
      </c>
      <c r="E133" s="100" t="s">
        <v>15</v>
      </c>
      <c r="F133" s="101">
        <v>12</v>
      </c>
      <c r="G133" s="101">
        <v>10</v>
      </c>
      <c r="H133" s="103">
        <v>9</v>
      </c>
      <c r="I133" s="79">
        <f t="shared" si="10"/>
        <v>90</v>
      </c>
      <c r="J133" s="98" t="s">
        <v>227</v>
      </c>
      <c r="K133" s="26"/>
      <c r="L133" s="10"/>
      <c r="M133" s="11"/>
      <c r="N133" s="64"/>
    </row>
    <row r="134" spans="1:19" ht="99" x14ac:dyDescent="0.45">
      <c r="A134" s="24">
        <v>27</v>
      </c>
      <c r="B134" s="50">
        <v>114</v>
      </c>
      <c r="C134" s="104" t="s">
        <v>20</v>
      </c>
      <c r="D134" s="224" t="s">
        <v>228</v>
      </c>
      <c r="E134" s="104" t="s">
        <v>229</v>
      </c>
      <c r="F134" s="101">
        <v>0</v>
      </c>
      <c r="G134" s="101">
        <v>1</v>
      </c>
      <c r="H134" s="79">
        <v>0</v>
      </c>
      <c r="I134" s="79" t="s">
        <v>26</v>
      </c>
      <c r="J134" s="93" t="s">
        <v>230</v>
      </c>
      <c r="K134" s="26"/>
      <c r="L134" s="10"/>
      <c r="M134" s="11"/>
      <c r="N134" s="64"/>
    </row>
    <row r="135" spans="1:19" s="12" customFormat="1" ht="23.25" customHeight="1" x14ac:dyDescent="0.3">
      <c r="A135" s="24"/>
      <c r="B135" s="49"/>
      <c r="C135" s="274" t="s">
        <v>383</v>
      </c>
      <c r="D135" s="275"/>
      <c r="E135" s="275"/>
      <c r="F135" s="275"/>
      <c r="G135" s="275"/>
      <c r="H135" s="275"/>
      <c r="I135" s="275"/>
      <c r="J135" s="276"/>
      <c r="K135" s="26"/>
      <c r="L135" s="10"/>
      <c r="N135" s="61"/>
    </row>
    <row r="136" spans="1:19" s="12" customFormat="1" ht="86.25" customHeight="1" x14ac:dyDescent="0.3">
      <c r="A136" s="24">
        <v>65</v>
      </c>
      <c r="B136" s="50">
        <v>115</v>
      </c>
      <c r="C136" s="68" t="s">
        <v>8</v>
      </c>
      <c r="D136" s="133" t="s">
        <v>177</v>
      </c>
      <c r="E136" s="194" t="s">
        <v>185</v>
      </c>
      <c r="F136" s="194">
        <v>696.46600000000001</v>
      </c>
      <c r="G136" s="194">
        <v>692.75400000000002</v>
      </c>
      <c r="H136" s="90">
        <v>692.75400000000002</v>
      </c>
      <c r="I136" s="79">
        <f t="shared" ref="I136:I137" si="11">H136/G136*100</f>
        <v>100</v>
      </c>
      <c r="J136" s="14"/>
      <c r="K136" s="73">
        <f>(I136+I137+I138+I139+I140+I141+I142+I143+I144+I148+I149+I150+I151)/13</f>
        <v>95.792661079795593</v>
      </c>
      <c r="L136" s="10"/>
      <c r="N136" s="61"/>
    </row>
    <row r="137" spans="1:19" s="12" customFormat="1" ht="75" customHeight="1" x14ac:dyDescent="0.3">
      <c r="A137" s="24">
        <v>66</v>
      </c>
      <c r="B137" s="50">
        <v>116</v>
      </c>
      <c r="C137" s="68" t="s">
        <v>10</v>
      </c>
      <c r="D137" s="91" t="s">
        <v>44</v>
      </c>
      <c r="E137" s="94" t="s">
        <v>185</v>
      </c>
      <c r="F137" s="194">
        <v>95.188999999999993</v>
      </c>
      <c r="G137" s="194">
        <v>95.188999999999993</v>
      </c>
      <c r="H137" s="90">
        <v>95.188999999999993</v>
      </c>
      <c r="I137" s="79">
        <f t="shared" si="11"/>
        <v>100</v>
      </c>
      <c r="J137" s="6"/>
      <c r="K137" s="26"/>
      <c r="L137" s="10"/>
      <c r="N137" s="61"/>
    </row>
    <row r="138" spans="1:19" s="12" customFormat="1" ht="49.5" x14ac:dyDescent="0.3">
      <c r="A138" s="24">
        <v>67</v>
      </c>
      <c r="B138" s="50">
        <v>117</v>
      </c>
      <c r="C138" s="69" t="s">
        <v>12</v>
      </c>
      <c r="D138" s="98" t="s">
        <v>75</v>
      </c>
      <c r="E138" s="194" t="s">
        <v>184</v>
      </c>
      <c r="F138" s="194" t="s">
        <v>246</v>
      </c>
      <c r="G138" s="194">
        <v>3289000</v>
      </c>
      <c r="H138" s="194">
        <v>2263521</v>
      </c>
      <c r="I138" s="79">
        <f>G138/H138*100</f>
        <v>145.3045940373427</v>
      </c>
      <c r="J138" s="129" t="s">
        <v>258</v>
      </c>
      <c r="K138" s="26"/>
      <c r="L138" s="10"/>
      <c r="N138" s="63"/>
    </row>
    <row r="139" spans="1:19" s="12" customFormat="1" ht="60" customHeight="1" x14ac:dyDescent="0.3">
      <c r="A139" s="24">
        <v>68</v>
      </c>
      <c r="B139" s="50">
        <v>118</v>
      </c>
      <c r="C139" s="68" t="s">
        <v>13</v>
      </c>
      <c r="D139" s="98" t="s">
        <v>45</v>
      </c>
      <c r="E139" s="194" t="s">
        <v>7</v>
      </c>
      <c r="F139" s="194">
        <v>100</v>
      </c>
      <c r="G139" s="194">
        <v>100</v>
      </c>
      <c r="H139" s="194">
        <v>100</v>
      </c>
      <c r="I139" s="79">
        <f t="shared" ref="I139:I144" si="12">H139/G139*100</f>
        <v>100</v>
      </c>
      <c r="J139" s="13"/>
      <c r="K139" s="26"/>
      <c r="L139" s="10"/>
      <c r="N139" s="61"/>
    </row>
    <row r="140" spans="1:19" s="12" customFormat="1" ht="43.5" customHeight="1" x14ac:dyDescent="0.3">
      <c r="A140" s="24">
        <v>69</v>
      </c>
      <c r="B140" s="50">
        <v>119</v>
      </c>
      <c r="C140" s="68" t="s">
        <v>16</v>
      </c>
      <c r="D140" s="98" t="s">
        <v>46</v>
      </c>
      <c r="E140" s="90" t="s">
        <v>7</v>
      </c>
      <c r="F140" s="90">
        <v>100</v>
      </c>
      <c r="G140" s="90">
        <v>100</v>
      </c>
      <c r="H140" s="194">
        <v>100</v>
      </c>
      <c r="I140" s="79">
        <f t="shared" si="12"/>
        <v>100</v>
      </c>
      <c r="J140" s="13"/>
      <c r="K140" s="25"/>
      <c r="L140" s="10"/>
      <c r="N140" s="61"/>
    </row>
    <row r="141" spans="1:19" s="12" customFormat="1" ht="245.25" customHeight="1" x14ac:dyDescent="0.3">
      <c r="A141" s="24">
        <v>70</v>
      </c>
      <c r="B141" s="50">
        <v>120</v>
      </c>
      <c r="C141" s="68" t="s">
        <v>20</v>
      </c>
      <c r="D141" s="98" t="s">
        <v>47</v>
      </c>
      <c r="E141" s="90" t="s">
        <v>7</v>
      </c>
      <c r="F141" s="101">
        <v>100</v>
      </c>
      <c r="G141" s="101">
        <v>100</v>
      </c>
      <c r="H141" s="103">
        <v>100</v>
      </c>
      <c r="I141" s="103">
        <f t="shared" si="12"/>
        <v>100</v>
      </c>
      <c r="J141" s="13"/>
      <c r="K141" s="26"/>
      <c r="L141" s="10"/>
      <c r="N141" s="61"/>
    </row>
    <row r="142" spans="1:19" s="12" customFormat="1" ht="69" customHeight="1" x14ac:dyDescent="0.3">
      <c r="A142" s="24">
        <v>71</v>
      </c>
      <c r="B142" s="50">
        <v>121</v>
      </c>
      <c r="C142" s="68" t="s">
        <v>21</v>
      </c>
      <c r="D142" s="98" t="s">
        <v>178</v>
      </c>
      <c r="E142" s="90" t="s">
        <v>7</v>
      </c>
      <c r="F142" s="101">
        <v>100</v>
      </c>
      <c r="G142" s="101">
        <v>100</v>
      </c>
      <c r="H142" s="103">
        <v>100</v>
      </c>
      <c r="I142" s="103">
        <f t="shared" si="12"/>
        <v>100</v>
      </c>
      <c r="J142" s="4"/>
      <c r="K142" s="139"/>
      <c r="L142" s="10"/>
      <c r="N142" s="63"/>
      <c r="S142" s="43"/>
    </row>
    <row r="143" spans="1:19" s="12" customFormat="1" ht="254.25" customHeight="1" x14ac:dyDescent="0.3">
      <c r="A143" s="24">
        <v>72</v>
      </c>
      <c r="B143" s="50">
        <v>122</v>
      </c>
      <c r="C143" s="68" t="s">
        <v>22</v>
      </c>
      <c r="D143" s="98" t="s">
        <v>179</v>
      </c>
      <c r="E143" s="194" t="s">
        <v>183</v>
      </c>
      <c r="F143" s="103">
        <v>852</v>
      </c>
      <c r="G143" s="103">
        <v>2124</v>
      </c>
      <c r="H143" s="103">
        <v>2124</v>
      </c>
      <c r="I143" s="103">
        <f t="shared" si="12"/>
        <v>100</v>
      </c>
      <c r="J143" s="129" t="s">
        <v>247</v>
      </c>
      <c r="K143" s="26"/>
      <c r="L143" s="10"/>
      <c r="N143" s="61"/>
    </row>
    <row r="144" spans="1:19" s="12" customFormat="1" ht="65.25" customHeight="1" x14ac:dyDescent="0.3">
      <c r="A144" s="24">
        <v>73</v>
      </c>
      <c r="B144" s="260">
        <v>123</v>
      </c>
      <c r="C144" s="287" t="s">
        <v>23</v>
      </c>
      <c r="D144" s="219" t="s">
        <v>180</v>
      </c>
      <c r="E144" s="288" t="s">
        <v>182</v>
      </c>
      <c r="F144" s="194">
        <v>9</v>
      </c>
      <c r="G144" s="194">
        <f t="shared" ref="G144" si="13">G145+G146+G147</f>
        <v>8</v>
      </c>
      <c r="H144" s="194">
        <f>H145+H146+H147</f>
        <v>8</v>
      </c>
      <c r="I144" s="291">
        <f t="shared" si="12"/>
        <v>100</v>
      </c>
      <c r="J144" s="292" t="s">
        <v>250</v>
      </c>
      <c r="K144" s="26"/>
      <c r="L144" s="10"/>
      <c r="N144" s="61"/>
    </row>
    <row r="145" spans="1:14" s="12" customFormat="1" ht="239.25" customHeight="1" x14ac:dyDescent="0.3">
      <c r="A145" s="24">
        <v>74</v>
      </c>
      <c r="B145" s="261"/>
      <c r="C145" s="287"/>
      <c r="D145" s="219" t="s">
        <v>248</v>
      </c>
      <c r="E145" s="289"/>
      <c r="F145" s="194">
        <v>1</v>
      </c>
      <c r="G145" s="194">
        <v>2</v>
      </c>
      <c r="H145" s="194">
        <v>2</v>
      </c>
      <c r="I145" s="291"/>
      <c r="J145" s="293"/>
      <c r="K145" s="26"/>
      <c r="L145" s="10"/>
      <c r="N145" s="61"/>
    </row>
    <row r="146" spans="1:14" s="12" customFormat="1" ht="117.75" customHeight="1" x14ac:dyDescent="0.3">
      <c r="A146" s="24">
        <v>76</v>
      </c>
      <c r="B146" s="261"/>
      <c r="C146" s="287"/>
      <c r="D146" s="219" t="s">
        <v>181</v>
      </c>
      <c r="E146" s="289"/>
      <c r="F146" s="194">
        <v>8</v>
      </c>
      <c r="G146" s="194">
        <v>5</v>
      </c>
      <c r="H146" s="194">
        <v>5</v>
      </c>
      <c r="I146" s="291"/>
      <c r="J146" s="294"/>
      <c r="K146" s="26"/>
      <c r="L146" s="10"/>
      <c r="N146" s="61"/>
    </row>
    <row r="147" spans="1:14" s="12" customFormat="1" ht="165" customHeight="1" x14ac:dyDescent="0.3">
      <c r="A147" s="24"/>
      <c r="B147" s="261"/>
      <c r="C147" s="287"/>
      <c r="D147" s="219" t="s">
        <v>249</v>
      </c>
      <c r="E147" s="290"/>
      <c r="F147" s="194" t="s">
        <v>26</v>
      </c>
      <c r="G147" s="194">
        <v>1</v>
      </c>
      <c r="H147" s="194">
        <v>1</v>
      </c>
      <c r="I147" s="291"/>
      <c r="J147" s="133" t="s">
        <v>259</v>
      </c>
      <c r="K147" s="25"/>
      <c r="L147" s="10"/>
      <c r="N147" s="61"/>
    </row>
    <row r="148" spans="1:14" s="12" customFormat="1" ht="105" customHeight="1" x14ac:dyDescent="0.3">
      <c r="A148" s="24">
        <v>77</v>
      </c>
      <c r="B148" s="50">
        <v>124</v>
      </c>
      <c r="C148" s="130" t="s">
        <v>24</v>
      </c>
      <c r="D148" s="220" t="s">
        <v>251</v>
      </c>
      <c r="E148" s="134" t="s">
        <v>34</v>
      </c>
      <c r="F148" s="135" t="s">
        <v>34</v>
      </c>
      <c r="G148" s="135">
        <v>1</v>
      </c>
      <c r="H148" s="136" t="s">
        <v>34</v>
      </c>
      <c r="I148" s="135">
        <v>0</v>
      </c>
      <c r="J148" s="254" t="s">
        <v>260</v>
      </c>
      <c r="K148" s="26"/>
      <c r="L148" s="10"/>
      <c r="N148" s="61"/>
    </row>
    <row r="149" spans="1:14" s="12" customFormat="1" ht="82.5" x14ac:dyDescent="0.3">
      <c r="A149" s="24">
        <v>78</v>
      </c>
      <c r="B149" s="50">
        <v>125</v>
      </c>
      <c r="C149" s="131" t="s">
        <v>27</v>
      </c>
      <c r="D149" s="221" t="s">
        <v>252</v>
      </c>
      <c r="E149" s="134" t="s">
        <v>34</v>
      </c>
      <c r="F149" s="135" t="s">
        <v>34</v>
      </c>
      <c r="G149" s="135">
        <v>1</v>
      </c>
      <c r="H149" s="136">
        <v>1</v>
      </c>
      <c r="I149" s="135">
        <f>H149/G149*100</f>
        <v>100</v>
      </c>
      <c r="J149" s="132"/>
      <c r="K149" s="139"/>
      <c r="L149" s="10"/>
      <c r="N149" s="61"/>
    </row>
    <row r="150" spans="1:14" s="12" customFormat="1" ht="264.75" customHeight="1" x14ac:dyDescent="0.3">
      <c r="A150" s="24"/>
      <c r="B150" s="50">
        <v>126</v>
      </c>
      <c r="C150" s="68" t="s">
        <v>28</v>
      </c>
      <c r="D150" s="98" t="s">
        <v>253</v>
      </c>
      <c r="E150" s="194" t="s">
        <v>254</v>
      </c>
      <c r="F150" s="103" t="s">
        <v>34</v>
      </c>
      <c r="G150" s="103">
        <v>5</v>
      </c>
      <c r="H150" s="137">
        <v>5</v>
      </c>
      <c r="I150" s="103">
        <f t="shared" ref="I150:I151" si="14">H150/G150*100</f>
        <v>100</v>
      </c>
      <c r="J150" s="4"/>
      <c r="K150" s="139"/>
      <c r="L150" s="10"/>
      <c r="N150" s="61"/>
    </row>
    <row r="151" spans="1:14" s="12" customFormat="1" ht="60" customHeight="1" x14ac:dyDescent="0.3">
      <c r="A151" s="24"/>
      <c r="B151" s="50">
        <v>127</v>
      </c>
      <c r="C151" s="68" t="s">
        <v>29</v>
      </c>
      <c r="D151" s="98" t="s">
        <v>255</v>
      </c>
      <c r="E151" s="194" t="s">
        <v>256</v>
      </c>
      <c r="F151" s="103" t="s">
        <v>34</v>
      </c>
      <c r="G151" s="103">
        <v>791</v>
      </c>
      <c r="H151" s="103">
        <v>791</v>
      </c>
      <c r="I151" s="103">
        <f t="shared" si="14"/>
        <v>100</v>
      </c>
      <c r="J151" s="91" t="s">
        <v>257</v>
      </c>
      <c r="K151" s="26"/>
      <c r="L151" s="10"/>
      <c r="N151" s="61"/>
    </row>
    <row r="152" spans="1:14" ht="19.5" customHeight="1" x14ac:dyDescent="0.3">
      <c r="B152" s="49"/>
      <c r="C152" s="267" t="s">
        <v>384</v>
      </c>
      <c r="D152" s="267"/>
      <c r="E152" s="267"/>
      <c r="F152" s="267"/>
      <c r="G152" s="267"/>
      <c r="H152" s="267"/>
      <c r="I152" s="267"/>
      <c r="J152" s="267"/>
      <c r="K152" s="26"/>
      <c r="L152" s="10"/>
      <c r="M152" s="11"/>
      <c r="N152" s="61"/>
    </row>
    <row r="153" spans="1:14" ht="33" x14ac:dyDescent="0.3">
      <c r="A153" s="24">
        <v>1</v>
      </c>
      <c r="B153" s="50">
        <v>128</v>
      </c>
      <c r="C153" s="76" t="s">
        <v>8</v>
      </c>
      <c r="D153" s="215" t="s">
        <v>199</v>
      </c>
      <c r="E153" s="194" t="s">
        <v>9</v>
      </c>
      <c r="F153" s="194">
        <v>10</v>
      </c>
      <c r="G153" s="194">
        <v>11</v>
      </c>
      <c r="H153" s="78">
        <v>13</v>
      </c>
      <c r="I153" s="79">
        <f>H153/G153*100</f>
        <v>118.18181818181819</v>
      </c>
      <c r="J153" s="4"/>
      <c r="K153" s="73">
        <f>(I153+I154+I155+I156+I158+I159+I160+I161)/8</f>
        <v>143.48189590480271</v>
      </c>
      <c r="L153" s="17"/>
      <c r="M153" s="11"/>
      <c r="N153" s="61"/>
    </row>
    <row r="154" spans="1:14" ht="66" x14ac:dyDescent="0.3">
      <c r="A154" s="24">
        <v>2</v>
      </c>
      <c r="B154" s="50">
        <v>129</v>
      </c>
      <c r="C154" s="76" t="s">
        <v>10</v>
      </c>
      <c r="D154" s="216" t="s">
        <v>133</v>
      </c>
      <c r="E154" s="194" t="s">
        <v>14</v>
      </c>
      <c r="F154" s="80">
        <v>170</v>
      </c>
      <c r="G154" s="194">
        <v>48</v>
      </c>
      <c r="H154" s="201">
        <v>81.73</v>
      </c>
      <c r="I154" s="79">
        <f>H154/G154*100</f>
        <v>170.27083333333334</v>
      </c>
      <c r="J154" s="4"/>
      <c r="K154" s="25"/>
      <c r="L154" s="10"/>
      <c r="M154" s="11"/>
      <c r="N154" s="61"/>
    </row>
    <row r="155" spans="1:14" ht="115.5" x14ac:dyDescent="0.3">
      <c r="A155" s="24">
        <v>4</v>
      </c>
      <c r="B155" s="50">
        <v>130</v>
      </c>
      <c r="C155" s="76" t="s">
        <v>12</v>
      </c>
      <c r="D155" s="216" t="s">
        <v>200</v>
      </c>
      <c r="E155" s="194" t="s">
        <v>14</v>
      </c>
      <c r="F155" s="80">
        <v>16.2</v>
      </c>
      <c r="G155" s="194">
        <v>16.5</v>
      </c>
      <c r="H155" s="81">
        <v>34.234999999999992</v>
      </c>
      <c r="I155" s="79">
        <f>H155/G155*100</f>
        <v>207.48484848484844</v>
      </c>
      <c r="J155" s="4"/>
      <c r="K155" s="25"/>
      <c r="L155" s="10"/>
      <c r="M155" s="11"/>
      <c r="N155" s="61"/>
    </row>
    <row r="156" spans="1:14" ht="66" x14ac:dyDescent="0.3">
      <c r="A156" s="24">
        <v>5</v>
      </c>
      <c r="B156" s="50">
        <v>131</v>
      </c>
      <c r="C156" s="76" t="s">
        <v>13</v>
      </c>
      <c r="D156" s="216" t="s">
        <v>134</v>
      </c>
      <c r="E156" s="80" t="s">
        <v>135</v>
      </c>
      <c r="F156" s="80" t="s">
        <v>26</v>
      </c>
      <c r="G156" s="194">
        <v>53</v>
      </c>
      <c r="H156" s="82">
        <v>49.68</v>
      </c>
      <c r="I156" s="79">
        <f>H156/G156*100</f>
        <v>93.735849056603769</v>
      </c>
      <c r="J156" s="98" t="s">
        <v>357</v>
      </c>
      <c r="K156" s="148"/>
      <c r="L156" s="10"/>
      <c r="M156" s="11"/>
      <c r="N156" s="61"/>
    </row>
    <row r="157" spans="1:14" ht="33" x14ac:dyDescent="0.3">
      <c r="A157" s="24">
        <v>7</v>
      </c>
      <c r="B157" s="50">
        <v>132</v>
      </c>
      <c r="C157" s="83" t="s">
        <v>16</v>
      </c>
      <c r="D157" s="215" t="s">
        <v>201</v>
      </c>
      <c r="E157" s="194" t="s">
        <v>14</v>
      </c>
      <c r="F157" s="79" t="s">
        <v>26</v>
      </c>
      <c r="G157" s="79" t="s">
        <v>26</v>
      </c>
      <c r="H157" s="84" t="s">
        <v>26</v>
      </c>
      <c r="I157" s="255" t="s">
        <v>26</v>
      </c>
      <c r="J157" s="7"/>
      <c r="K157" s="26"/>
      <c r="L157" s="10"/>
      <c r="M157" s="11"/>
      <c r="N157" s="61"/>
    </row>
    <row r="158" spans="1:14" ht="33" x14ac:dyDescent="0.3">
      <c r="A158" s="24">
        <v>8</v>
      </c>
      <c r="B158" s="50">
        <v>133</v>
      </c>
      <c r="C158" s="76" t="s">
        <v>20</v>
      </c>
      <c r="D158" s="215" t="s">
        <v>202</v>
      </c>
      <c r="E158" s="194" t="s">
        <v>14</v>
      </c>
      <c r="F158" s="83" t="s">
        <v>26</v>
      </c>
      <c r="G158" s="85">
        <v>0.8</v>
      </c>
      <c r="H158" s="83">
        <v>3.8</v>
      </c>
      <c r="I158" s="79">
        <f>H158/G158*100</f>
        <v>474.99999999999989</v>
      </c>
      <c r="J158" s="7"/>
      <c r="K158" s="26"/>
      <c r="L158" s="10"/>
      <c r="M158" s="11"/>
      <c r="N158" s="63"/>
    </row>
    <row r="159" spans="1:14" ht="45" customHeight="1" x14ac:dyDescent="0.3">
      <c r="A159" s="24">
        <v>9</v>
      </c>
      <c r="B159" s="50">
        <v>134</v>
      </c>
      <c r="C159" s="76" t="s">
        <v>21</v>
      </c>
      <c r="D159" s="215" t="s">
        <v>136</v>
      </c>
      <c r="E159" s="194" t="s">
        <v>9</v>
      </c>
      <c r="F159" s="83">
        <v>0</v>
      </c>
      <c r="G159" s="85">
        <v>1</v>
      </c>
      <c r="H159" s="83">
        <v>0</v>
      </c>
      <c r="I159" s="79">
        <f t="shared" ref="I159:I161" si="15">H159/G159*100</f>
        <v>0</v>
      </c>
      <c r="J159" s="86" t="s">
        <v>203</v>
      </c>
      <c r="K159" s="26"/>
      <c r="L159" s="10"/>
      <c r="M159" s="11"/>
      <c r="N159" s="62"/>
    </row>
    <row r="160" spans="1:14" ht="66" x14ac:dyDescent="0.3">
      <c r="A160" s="24">
        <v>7</v>
      </c>
      <c r="B160" s="50">
        <v>135</v>
      </c>
      <c r="C160" s="76" t="s">
        <v>22</v>
      </c>
      <c r="D160" s="217" t="s">
        <v>137</v>
      </c>
      <c r="E160" s="194" t="s">
        <v>11</v>
      </c>
      <c r="F160" s="83">
        <v>236</v>
      </c>
      <c r="G160" s="85">
        <v>220</v>
      </c>
      <c r="H160" s="83">
        <v>183</v>
      </c>
      <c r="I160" s="79">
        <f>H160/G160*100</f>
        <v>83.181818181818173</v>
      </c>
      <c r="J160" s="86" t="s">
        <v>204</v>
      </c>
      <c r="K160" s="26"/>
      <c r="L160" s="10"/>
      <c r="M160" s="11"/>
      <c r="N160" s="63"/>
    </row>
    <row r="161" spans="1:14" ht="189" customHeight="1" x14ac:dyDescent="0.3">
      <c r="A161" s="24">
        <v>8</v>
      </c>
      <c r="B161" s="50">
        <v>136</v>
      </c>
      <c r="C161" s="76" t="s">
        <v>23</v>
      </c>
      <c r="D161" s="217" t="s">
        <v>205</v>
      </c>
      <c r="E161" s="83" t="s">
        <v>9</v>
      </c>
      <c r="F161" s="83">
        <v>0</v>
      </c>
      <c r="G161" s="85">
        <v>1</v>
      </c>
      <c r="H161" s="87">
        <v>0</v>
      </c>
      <c r="I161" s="79">
        <f t="shared" si="15"/>
        <v>0</v>
      </c>
      <c r="J161" s="218" t="s">
        <v>206</v>
      </c>
      <c r="K161" s="139"/>
      <c r="L161" s="10"/>
      <c r="M161" s="11"/>
      <c r="N161" s="63"/>
    </row>
    <row r="162" spans="1:14" ht="20.25" customHeight="1" x14ac:dyDescent="0.3">
      <c r="B162" s="49"/>
      <c r="C162" s="274" t="s">
        <v>385</v>
      </c>
      <c r="D162" s="275"/>
      <c r="E162" s="275"/>
      <c r="F162" s="275"/>
      <c r="G162" s="275"/>
      <c r="H162" s="275"/>
      <c r="I162" s="275"/>
      <c r="J162" s="276"/>
      <c r="K162" s="74"/>
      <c r="L162" s="10"/>
      <c r="M162" s="11"/>
      <c r="N162" s="61"/>
    </row>
    <row r="163" spans="1:14" ht="99" x14ac:dyDescent="0.3">
      <c r="A163" s="24">
        <v>117</v>
      </c>
      <c r="B163" s="50">
        <v>137</v>
      </c>
      <c r="C163" s="80" t="s">
        <v>8</v>
      </c>
      <c r="D163" s="222" t="s">
        <v>207</v>
      </c>
      <c r="E163" s="80" t="s">
        <v>9</v>
      </c>
      <c r="F163" s="80">
        <v>1</v>
      </c>
      <c r="G163" s="194">
        <v>1</v>
      </c>
      <c r="H163" s="194">
        <v>1</v>
      </c>
      <c r="I163" s="79">
        <f>H163/G163*100</f>
        <v>100</v>
      </c>
      <c r="J163" s="91"/>
      <c r="K163" s="73">
        <f>(I163+I164+I165+I166+I167)/5</f>
        <v>100</v>
      </c>
      <c r="L163" s="10"/>
      <c r="M163" s="11"/>
      <c r="N163" s="61"/>
    </row>
    <row r="164" spans="1:14" ht="82.5" x14ac:dyDescent="0.3">
      <c r="B164" s="50">
        <v>138</v>
      </c>
      <c r="C164" s="80" t="s">
        <v>10</v>
      </c>
      <c r="D164" s="167" t="s">
        <v>208</v>
      </c>
      <c r="E164" s="80" t="s">
        <v>7</v>
      </c>
      <c r="F164" s="80">
        <v>100</v>
      </c>
      <c r="G164" s="194">
        <v>100</v>
      </c>
      <c r="H164" s="194">
        <v>100</v>
      </c>
      <c r="I164" s="79">
        <f>H164/G164*100</f>
        <v>100</v>
      </c>
      <c r="J164" s="88"/>
      <c r="K164" s="74"/>
      <c r="L164" s="10"/>
      <c r="M164" s="11"/>
      <c r="N164" s="61"/>
    </row>
    <row r="165" spans="1:14" ht="115.5" x14ac:dyDescent="0.3">
      <c r="A165" s="24">
        <v>118</v>
      </c>
      <c r="B165" s="50">
        <v>139</v>
      </c>
      <c r="C165" s="92" t="s">
        <v>12</v>
      </c>
      <c r="D165" s="88" t="s">
        <v>209</v>
      </c>
      <c r="E165" s="80" t="s">
        <v>7</v>
      </c>
      <c r="F165" s="80">
        <v>100</v>
      </c>
      <c r="G165" s="194">
        <v>100</v>
      </c>
      <c r="H165" s="194">
        <v>100</v>
      </c>
      <c r="I165" s="79">
        <f>H165/G165*100</f>
        <v>100</v>
      </c>
      <c r="J165" s="93"/>
      <c r="K165" s="74"/>
      <c r="L165" s="10"/>
      <c r="M165" s="11"/>
      <c r="N165" s="61"/>
    </row>
    <row r="166" spans="1:14" ht="49.5" x14ac:dyDescent="0.3">
      <c r="A166" s="24">
        <v>119</v>
      </c>
      <c r="B166" s="50">
        <v>140</v>
      </c>
      <c r="C166" s="92" t="s">
        <v>13</v>
      </c>
      <c r="D166" s="88" t="s">
        <v>210</v>
      </c>
      <c r="E166" s="80" t="s">
        <v>7</v>
      </c>
      <c r="F166" s="80">
        <v>100</v>
      </c>
      <c r="G166" s="194">
        <v>100</v>
      </c>
      <c r="H166" s="194">
        <v>100</v>
      </c>
      <c r="I166" s="79">
        <f>H166/G166*100</f>
        <v>100</v>
      </c>
      <c r="J166" s="93"/>
      <c r="K166" s="74"/>
      <c r="L166" s="10"/>
      <c r="M166" s="11"/>
      <c r="N166" s="61"/>
    </row>
    <row r="167" spans="1:14" ht="132" x14ac:dyDescent="0.3">
      <c r="A167" s="24">
        <v>120</v>
      </c>
      <c r="B167" s="50">
        <v>141</v>
      </c>
      <c r="C167" s="83" t="s">
        <v>16</v>
      </c>
      <c r="D167" s="89" t="s">
        <v>211</v>
      </c>
      <c r="E167" s="83" t="s">
        <v>7</v>
      </c>
      <c r="F167" s="90">
        <v>100</v>
      </c>
      <c r="G167" s="90">
        <v>100</v>
      </c>
      <c r="H167" s="194">
        <v>100</v>
      </c>
      <c r="I167" s="79">
        <f>H167/G167*100</f>
        <v>100</v>
      </c>
      <c r="J167" s="93"/>
      <c r="K167" s="74"/>
      <c r="L167" s="10"/>
      <c r="M167" s="11"/>
      <c r="N167" s="61"/>
    </row>
    <row r="168" spans="1:14" s="12" customFormat="1" ht="19.5" x14ac:dyDescent="0.3">
      <c r="A168" s="24"/>
      <c r="B168" s="49"/>
      <c r="C168" s="274" t="s">
        <v>386</v>
      </c>
      <c r="D168" s="275"/>
      <c r="E168" s="275"/>
      <c r="F168" s="275"/>
      <c r="G168" s="275"/>
      <c r="H168" s="275"/>
      <c r="I168" s="275"/>
      <c r="J168" s="276"/>
      <c r="K168" s="26"/>
      <c r="L168" s="10"/>
    </row>
    <row r="169" spans="1:14" s="12" customFormat="1" ht="71.25" customHeight="1" x14ac:dyDescent="0.4">
      <c r="A169" s="24">
        <v>136</v>
      </c>
      <c r="B169" s="50">
        <v>142</v>
      </c>
      <c r="C169" s="156" t="s">
        <v>8</v>
      </c>
      <c r="D169" s="88" t="s">
        <v>86</v>
      </c>
      <c r="E169" s="80" t="s">
        <v>7</v>
      </c>
      <c r="F169" s="90">
        <v>80</v>
      </c>
      <c r="G169" s="80">
        <v>80</v>
      </c>
      <c r="H169" s="194">
        <v>80</v>
      </c>
      <c r="I169" s="79">
        <f t="shared" ref="I169:I174" si="16">H169/G169*100</f>
        <v>100</v>
      </c>
      <c r="J169" s="91" t="s">
        <v>147</v>
      </c>
      <c r="K169" s="151">
        <f>(I169+I175+K170)/3</f>
        <v>82.411940921866034</v>
      </c>
      <c r="L169" s="10"/>
      <c r="N169" s="53"/>
    </row>
    <row r="170" spans="1:14" s="12" customFormat="1" ht="82.5" x14ac:dyDescent="0.45">
      <c r="A170" s="259">
        <v>139</v>
      </c>
      <c r="B170" s="260"/>
      <c r="C170" s="295" t="s">
        <v>10</v>
      </c>
      <c r="D170" s="270" t="s">
        <v>129</v>
      </c>
      <c r="E170" s="80" t="s">
        <v>87</v>
      </c>
      <c r="F170" s="90">
        <v>7</v>
      </c>
      <c r="G170" s="80">
        <v>7</v>
      </c>
      <c r="H170" s="194">
        <v>7</v>
      </c>
      <c r="I170" s="79">
        <f t="shared" si="16"/>
        <v>100</v>
      </c>
      <c r="J170" s="86" t="s">
        <v>328</v>
      </c>
      <c r="K170" s="151">
        <f>(I170+I171+I172+I173+I174)/5</f>
        <v>47.235822765598108</v>
      </c>
      <c r="L170" s="10"/>
      <c r="N170" s="64"/>
    </row>
    <row r="171" spans="1:14" s="12" customFormat="1" ht="148.5" x14ac:dyDescent="0.45">
      <c r="A171" s="259"/>
      <c r="B171" s="260"/>
      <c r="C171" s="296"/>
      <c r="D171" s="282"/>
      <c r="E171" s="80" t="s">
        <v>87</v>
      </c>
      <c r="F171" s="174">
        <v>35.5</v>
      </c>
      <c r="G171" s="175">
        <v>53.4</v>
      </c>
      <c r="H171" s="96">
        <v>0</v>
      </c>
      <c r="I171" s="79">
        <v>0</v>
      </c>
      <c r="J171" s="86" t="s">
        <v>292</v>
      </c>
      <c r="K171" s="26"/>
      <c r="L171" s="10"/>
      <c r="N171" s="64"/>
    </row>
    <row r="172" spans="1:14" s="12" customFormat="1" ht="82.5" x14ac:dyDescent="0.45">
      <c r="A172" s="259"/>
      <c r="B172" s="260"/>
      <c r="C172" s="296"/>
      <c r="D172" s="282"/>
      <c r="E172" s="80" t="s">
        <v>48</v>
      </c>
      <c r="F172" s="90">
        <v>2</v>
      </c>
      <c r="G172" s="80">
        <v>4</v>
      </c>
      <c r="H172" s="194">
        <v>2</v>
      </c>
      <c r="I172" s="79">
        <f t="shared" si="16"/>
        <v>50</v>
      </c>
      <c r="J172" s="86" t="s">
        <v>325</v>
      </c>
      <c r="K172" s="139"/>
      <c r="L172" s="10"/>
      <c r="N172" s="64"/>
    </row>
    <row r="173" spans="1:14" s="12" customFormat="1" ht="66" x14ac:dyDescent="0.4">
      <c r="A173" s="259"/>
      <c r="B173" s="260"/>
      <c r="C173" s="296"/>
      <c r="D173" s="282"/>
      <c r="E173" s="80" t="s">
        <v>293</v>
      </c>
      <c r="F173" s="90" t="s">
        <v>34</v>
      </c>
      <c r="G173" s="80">
        <v>2</v>
      </c>
      <c r="H173" s="194">
        <v>0</v>
      </c>
      <c r="I173" s="79">
        <f t="shared" si="16"/>
        <v>0</v>
      </c>
      <c r="J173" s="91" t="s">
        <v>323</v>
      </c>
      <c r="K173" s="26"/>
      <c r="L173" s="10"/>
      <c r="N173" s="53"/>
    </row>
    <row r="174" spans="1:14" s="12" customFormat="1" ht="165" x14ac:dyDescent="0.4">
      <c r="A174" s="259"/>
      <c r="B174" s="260"/>
      <c r="C174" s="297"/>
      <c r="D174" s="271"/>
      <c r="E174" s="80" t="s">
        <v>146</v>
      </c>
      <c r="F174" s="90">
        <v>849.85</v>
      </c>
      <c r="G174" s="80">
        <v>6193.38</v>
      </c>
      <c r="H174" s="85">
        <v>5337.4</v>
      </c>
      <c r="I174" s="79">
        <f t="shared" si="16"/>
        <v>86.179113827990534</v>
      </c>
      <c r="J174" s="91" t="s">
        <v>324</v>
      </c>
      <c r="K174" s="26"/>
      <c r="L174" s="10"/>
      <c r="N174" s="53"/>
    </row>
    <row r="175" spans="1:14" s="12" customFormat="1" ht="66" x14ac:dyDescent="0.4">
      <c r="A175" s="24"/>
      <c r="B175" s="50">
        <v>143</v>
      </c>
      <c r="C175" s="176" t="s">
        <v>12</v>
      </c>
      <c r="D175" s="88" t="s">
        <v>294</v>
      </c>
      <c r="E175" s="80" t="s">
        <v>296</v>
      </c>
      <c r="F175" s="90">
        <v>0</v>
      </c>
      <c r="G175" s="80">
        <v>0</v>
      </c>
      <c r="H175" s="85">
        <v>1</v>
      </c>
      <c r="I175" s="79">
        <v>100</v>
      </c>
      <c r="J175" s="91" t="s">
        <v>295</v>
      </c>
      <c r="K175" s="26"/>
      <c r="L175" s="10"/>
      <c r="N175" s="53"/>
    </row>
    <row r="176" spans="1:14" s="27" customFormat="1" ht="19.5" customHeight="1" x14ac:dyDescent="0.3">
      <c r="A176" s="48"/>
      <c r="B176" s="49"/>
      <c r="C176" s="277" t="s">
        <v>113</v>
      </c>
      <c r="D176" s="278"/>
      <c r="E176" s="278"/>
      <c r="F176" s="278"/>
      <c r="G176" s="278"/>
      <c r="H176" s="278"/>
      <c r="I176" s="278"/>
      <c r="J176" s="279"/>
      <c r="K176" s="25"/>
      <c r="L176" s="26"/>
    </row>
    <row r="177" spans="1:14" s="12" customFormat="1" ht="21" customHeight="1" x14ac:dyDescent="0.3">
      <c r="A177" s="24"/>
      <c r="B177" s="49"/>
      <c r="C177" s="274" t="s">
        <v>192</v>
      </c>
      <c r="D177" s="275"/>
      <c r="E177" s="275"/>
      <c r="F177" s="275"/>
      <c r="G177" s="275"/>
      <c r="H177" s="275"/>
      <c r="I177" s="275"/>
      <c r="J177" s="276"/>
      <c r="K177" s="26"/>
      <c r="L177" s="10"/>
    </row>
    <row r="178" spans="1:14" s="12" customFormat="1" ht="81.75" customHeight="1" x14ac:dyDescent="0.4">
      <c r="A178" s="24">
        <v>28</v>
      </c>
      <c r="B178" s="248">
        <v>144</v>
      </c>
      <c r="C178" s="94">
        <v>1</v>
      </c>
      <c r="D178" s="86" t="s">
        <v>138</v>
      </c>
      <c r="E178" s="94" t="s">
        <v>7</v>
      </c>
      <c r="F178" s="100">
        <v>107.2</v>
      </c>
      <c r="G178" s="94" t="s">
        <v>141</v>
      </c>
      <c r="H178" s="100">
        <v>106.8</v>
      </c>
      <c r="I178" s="79">
        <f>H178/95*100</f>
        <v>112.42105263157896</v>
      </c>
      <c r="J178" s="225"/>
      <c r="K178" s="73">
        <f>(I178+I179)/2</f>
        <v>103.68421052631579</v>
      </c>
      <c r="L178" s="10"/>
      <c r="N178" s="53"/>
    </row>
    <row r="179" spans="1:14" s="12" customFormat="1" ht="173.25" x14ac:dyDescent="0.4">
      <c r="A179" s="24">
        <v>29</v>
      </c>
      <c r="B179" s="248">
        <v>145</v>
      </c>
      <c r="C179" s="107" t="s">
        <v>139</v>
      </c>
      <c r="D179" s="86" t="s">
        <v>140</v>
      </c>
      <c r="E179" s="94" t="s">
        <v>7</v>
      </c>
      <c r="F179" s="83">
        <v>95</v>
      </c>
      <c r="G179" s="94" t="s">
        <v>142</v>
      </c>
      <c r="H179" s="100">
        <v>90.2</v>
      </c>
      <c r="I179" s="79">
        <f>H179/95*100</f>
        <v>94.94736842105263</v>
      </c>
      <c r="J179" s="106" t="s">
        <v>393</v>
      </c>
      <c r="K179" s="74"/>
      <c r="L179" s="10"/>
      <c r="N179" s="53"/>
    </row>
    <row r="180" spans="1:14" s="12" customFormat="1" ht="24.75" customHeight="1" x14ac:dyDescent="0.3">
      <c r="A180" s="24"/>
      <c r="B180" s="49"/>
      <c r="C180" s="274" t="s">
        <v>193</v>
      </c>
      <c r="D180" s="275"/>
      <c r="E180" s="275"/>
      <c r="F180" s="275"/>
      <c r="G180" s="275"/>
      <c r="H180" s="275"/>
      <c r="I180" s="275"/>
      <c r="J180" s="276"/>
      <c r="K180" s="26"/>
      <c r="L180" s="10"/>
    </row>
    <row r="181" spans="1:14" s="43" customFormat="1" ht="57" customHeight="1" x14ac:dyDescent="0.4">
      <c r="A181" s="30">
        <v>140</v>
      </c>
      <c r="B181" s="248">
        <v>146</v>
      </c>
      <c r="C181" s="13" t="s">
        <v>8</v>
      </c>
      <c r="D181" s="91" t="s">
        <v>36</v>
      </c>
      <c r="E181" s="194" t="s">
        <v>37</v>
      </c>
      <c r="F181" s="194">
        <v>9</v>
      </c>
      <c r="G181" s="194">
        <v>8</v>
      </c>
      <c r="H181" s="194">
        <v>8</v>
      </c>
      <c r="I181" s="79">
        <f t="shared" ref="I181:I194" si="17">H181/G181*100</f>
        <v>100</v>
      </c>
      <c r="J181" s="18"/>
      <c r="K181" s="152">
        <f>(I181+I182+I184+I186+I187+I188+I189+I190+I191+I192+I193+I194)/12</f>
        <v>95.833333333333329</v>
      </c>
      <c r="L181" s="31"/>
      <c r="N181" s="54"/>
    </row>
    <row r="182" spans="1:14" s="12" customFormat="1" ht="87.75" customHeight="1" x14ac:dyDescent="0.4">
      <c r="A182" s="24">
        <v>141</v>
      </c>
      <c r="B182" s="260">
        <v>147</v>
      </c>
      <c r="C182" s="298" t="s">
        <v>10</v>
      </c>
      <c r="D182" s="284" t="s">
        <v>88</v>
      </c>
      <c r="E182" s="80" t="s">
        <v>49</v>
      </c>
      <c r="F182" s="90">
        <v>2.69</v>
      </c>
      <c r="G182" s="194">
        <v>3.0270000000000001</v>
      </c>
      <c r="H182" s="194">
        <v>3.0270000000000001</v>
      </c>
      <c r="I182" s="79">
        <f t="shared" si="17"/>
        <v>100</v>
      </c>
      <c r="J182" s="284" t="s">
        <v>306</v>
      </c>
      <c r="K182" s="26"/>
      <c r="L182" s="10"/>
      <c r="N182" s="53"/>
    </row>
    <row r="183" spans="1:14" s="12" customFormat="1" ht="39" customHeight="1" x14ac:dyDescent="0.4">
      <c r="A183" s="24"/>
      <c r="B183" s="261"/>
      <c r="C183" s="299"/>
      <c r="D183" s="286"/>
      <c r="E183" s="80" t="s">
        <v>302</v>
      </c>
      <c r="F183" s="90" t="s">
        <v>34</v>
      </c>
      <c r="G183" s="194">
        <v>1</v>
      </c>
      <c r="H183" s="194">
        <v>1</v>
      </c>
      <c r="I183" s="79">
        <f t="shared" si="17"/>
        <v>100</v>
      </c>
      <c r="J183" s="285"/>
      <c r="K183" s="26"/>
      <c r="L183" s="10"/>
      <c r="N183" s="53"/>
    </row>
    <row r="184" spans="1:14" s="12" customFormat="1" ht="115.5" customHeight="1" x14ac:dyDescent="0.4">
      <c r="A184" s="24">
        <v>142</v>
      </c>
      <c r="B184" s="262">
        <v>148</v>
      </c>
      <c r="C184" s="298" t="s">
        <v>12</v>
      </c>
      <c r="D184" s="284" t="s">
        <v>50</v>
      </c>
      <c r="E184" s="80" t="s">
        <v>49</v>
      </c>
      <c r="F184" s="90">
        <v>2.69</v>
      </c>
      <c r="G184" s="194">
        <v>3.0270000000000001</v>
      </c>
      <c r="H184" s="194">
        <v>3.0270000000000001</v>
      </c>
      <c r="I184" s="79">
        <f t="shared" si="17"/>
        <v>100</v>
      </c>
      <c r="J184" s="286"/>
      <c r="K184" s="26"/>
      <c r="L184" s="10"/>
      <c r="N184" s="53"/>
    </row>
    <row r="185" spans="1:14" s="12" customFormat="1" x14ac:dyDescent="0.4">
      <c r="A185" s="24"/>
      <c r="B185" s="263"/>
      <c r="C185" s="299"/>
      <c r="D185" s="286"/>
      <c r="E185" s="80" t="s">
        <v>302</v>
      </c>
      <c r="F185" s="90">
        <v>0</v>
      </c>
      <c r="G185" s="194">
        <v>1</v>
      </c>
      <c r="H185" s="194">
        <v>1</v>
      </c>
      <c r="I185" s="79">
        <f t="shared" si="17"/>
        <v>100</v>
      </c>
      <c r="J185" s="155"/>
      <c r="K185" s="26"/>
      <c r="L185" s="10"/>
      <c r="N185" s="53"/>
    </row>
    <row r="186" spans="1:14" s="12" customFormat="1" ht="70.5" customHeight="1" x14ac:dyDescent="0.4">
      <c r="A186" s="24">
        <v>143</v>
      </c>
      <c r="B186" s="50">
        <v>149</v>
      </c>
      <c r="C186" s="154" t="s">
        <v>13</v>
      </c>
      <c r="D186" s="226" t="s">
        <v>303</v>
      </c>
      <c r="E186" s="94" t="s">
        <v>304</v>
      </c>
      <c r="F186" s="90">
        <v>1.024</v>
      </c>
      <c r="G186" s="90">
        <v>3.8079999999999998</v>
      </c>
      <c r="H186" s="194">
        <v>3.8079999999999998</v>
      </c>
      <c r="I186" s="79">
        <f t="shared" si="17"/>
        <v>100</v>
      </c>
      <c r="J186" s="177" t="s">
        <v>307</v>
      </c>
      <c r="K186" s="26"/>
      <c r="L186" s="10"/>
      <c r="N186" s="53"/>
    </row>
    <row r="187" spans="1:14" s="12" customFormat="1" ht="43.5" customHeight="1" x14ac:dyDescent="0.4">
      <c r="A187" s="24">
        <v>144</v>
      </c>
      <c r="B187" s="50">
        <v>150</v>
      </c>
      <c r="C187" s="13" t="s">
        <v>16</v>
      </c>
      <c r="D187" s="86" t="s">
        <v>90</v>
      </c>
      <c r="E187" s="194" t="s">
        <v>49</v>
      </c>
      <c r="F187" s="194">
        <v>91.733000000000004</v>
      </c>
      <c r="G187" s="194">
        <v>96.323999999999998</v>
      </c>
      <c r="H187" s="194">
        <v>96.323999999999998</v>
      </c>
      <c r="I187" s="79">
        <f t="shared" si="17"/>
        <v>100</v>
      </c>
      <c r="J187" s="13"/>
      <c r="K187" s="26"/>
      <c r="L187" s="10"/>
      <c r="N187" s="53"/>
    </row>
    <row r="188" spans="1:14" s="12" customFormat="1" ht="125.25" customHeight="1" x14ac:dyDescent="0.4">
      <c r="A188" s="24">
        <v>145</v>
      </c>
      <c r="B188" s="248">
        <v>151</v>
      </c>
      <c r="C188" s="13" t="s">
        <v>20</v>
      </c>
      <c r="D188" s="86" t="s">
        <v>310</v>
      </c>
      <c r="E188" s="194" t="s">
        <v>311</v>
      </c>
      <c r="F188" s="194">
        <v>0</v>
      </c>
      <c r="G188" s="194">
        <v>2</v>
      </c>
      <c r="H188" s="194">
        <v>1</v>
      </c>
      <c r="I188" s="79">
        <f t="shared" si="17"/>
        <v>50</v>
      </c>
      <c r="J188" s="91" t="s">
        <v>395</v>
      </c>
      <c r="K188" s="26"/>
      <c r="L188" s="10"/>
      <c r="N188" s="53"/>
    </row>
    <row r="189" spans="1:14" s="12" customFormat="1" ht="33" x14ac:dyDescent="0.4">
      <c r="A189" s="24">
        <v>146</v>
      </c>
      <c r="B189" s="50">
        <v>152</v>
      </c>
      <c r="C189" s="13" t="s">
        <v>21</v>
      </c>
      <c r="D189" s="86" t="s">
        <v>91</v>
      </c>
      <c r="E189" s="194" t="s">
        <v>25</v>
      </c>
      <c r="F189" s="194">
        <v>38</v>
      </c>
      <c r="G189" s="194">
        <v>38</v>
      </c>
      <c r="H189" s="194">
        <v>38</v>
      </c>
      <c r="I189" s="79">
        <f t="shared" si="17"/>
        <v>100</v>
      </c>
      <c r="J189" s="18"/>
      <c r="K189" s="26"/>
      <c r="L189" s="10"/>
      <c r="N189" s="53"/>
    </row>
    <row r="190" spans="1:14" s="12" customFormat="1" ht="82.5" x14ac:dyDescent="0.4">
      <c r="A190" s="24">
        <v>149</v>
      </c>
      <c r="B190" s="248">
        <v>153</v>
      </c>
      <c r="C190" s="13" t="s">
        <v>22</v>
      </c>
      <c r="D190" s="86" t="s">
        <v>305</v>
      </c>
      <c r="E190" s="194" t="s">
        <v>25</v>
      </c>
      <c r="F190" s="194">
        <v>33</v>
      </c>
      <c r="G190" s="194">
        <v>56</v>
      </c>
      <c r="H190" s="194">
        <v>56</v>
      </c>
      <c r="I190" s="79">
        <f t="shared" si="17"/>
        <v>100</v>
      </c>
      <c r="J190" s="4"/>
      <c r="K190" s="26"/>
      <c r="L190" s="10"/>
      <c r="N190" s="53"/>
    </row>
    <row r="191" spans="1:14" s="12" customFormat="1" ht="85.5" customHeight="1" x14ac:dyDescent="0.4">
      <c r="A191" s="24">
        <v>151</v>
      </c>
      <c r="B191" s="248">
        <v>154</v>
      </c>
      <c r="C191" s="13" t="s">
        <v>23</v>
      </c>
      <c r="D191" s="86" t="s">
        <v>175</v>
      </c>
      <c r="E191" s="90" t="s">
        <v>25</v>
      </c>
      <c r="F191" s="194">
        <v>14</v>
      </c>
      <c r="G191" s="80">
        <v>18</v>
      </c>
      <c r="H191" s="194">
        <v>18</v>
      </c>
      <c r="I191" s="79">
        <f t="shared" si="17"/>
        <v>100</v>
      </c>
      <c r="J191" s="4"/>
      <c r="K191" s="26"/>
      <c r="L191" s="10"/>
      <c r="N191" s="53"/>
    </row>
    <row r="192" spans="1:14" s="12" customFormat="1" ht="33" x14ac:dyDescent="0.4">
      <c r="A192" s="24">
        <v>153</v>
      </c>
      <c r="B192" s="248">
        <v>155</v>
      </c>
      <c r="C192" s="13" t="s">
        <v>24</v>
      </c>
      <c r="D192" s="86" t="s">
        <v>115</v>
      </c>
      <c r="E192" s="90" t="s">
        <v>80</v>
      </c>
      <c r="F192" s="80">
        <v>7</v>
      </c>
      <c r="G192" s="80">
        <v>1</v>
      </c>
      <c r="H192" s="194">
        <v>1</v>
      </c>
      <c r="I192" s="79">
        <f t="shared" si="17"/>
        <v>100</v>
      </c>
      <c r="J192" s="91" t="s">
        <v>308</v>
      </c>
      <c r="K192" s="26"/>
      <c r="L192" s="10"/>
      <c r="N192" s="53"/>
    </row>
    <row r="193" spans="1:14" s="12" customFormat="1" ht="99" x14ac:dyDescent="0.35">
      <c r="A193" s="24">
        <v>154</v>
      </c>
      <c r="B193" s="50">
        <v>156</v>
      </c>
      <c r="C193" s="13" t="s">
        <v>27</v>
      </c>
      <c r="D193" s="86" t="s">
        <v>312</v>
      </c>
      <c r="E193" s="90" t="s">
        <v>313</v>
      </c>
      <c r="F193" s="80" t="s">
        <v>35</v>
      </c>
      <c r="G193" s="80">
        <v>1</v>
      </c>
      <c r="H193" s="194">
        <v>1</v>
      </c>
      <c r="I193" s="79">
        <f t="shared" si="17"/>
        <v>100</v>
      </c>
      <c r="J193" s="34"/>
      <c r="K193" s="26"/>
      <c r="L193" s="10"/>
      <c r="M193" s="57"/>
    </row>
    <row r="194" spans="1:14" s="12" customFormat="1" ht="62.25" customHeight="1" x14ac:dyDescent="0.4">
      <c r="A194" s="24"/>
      <c r="B194" s="248">
        <v>157</v>
      </c>
      <c r="C194" s="13" t="s">
        <v>28</v>
      </c>
      <c r="D194" s="86" t="s">
        <v>176</v>
      </c>
      <c r="E194" s="90" t="s">
        <v>15</v>
      </c>
      <c r="F194" s="80" t="s">
        <v>35</v>
      </c>
      <c r="G194" s="80">
        <v>1</v>
      </c>
      <c r="H194" s="194">
        <v>1</v>
      </c>
      <c r="I194" s="79">
        <f t="shared" si="17"/>
        <v>100</v>
      </c>
      <c r="J194" s="178" t="s">
        <v>309</v>
      </c>
      <c r="K194" s="26"/>
      <c r="L194" s="10"/>
      <c r="N194" s="53"/>
    </row>
    <row r="195" spans="1:14" s="12" customFormat="1" ht="27" customHeight="1" x14ac:dyDescent="0.3">
      <c r="A195" s="24"/>
      <c r="B195" s="49"/>
      <c r="C195" s="274" t="s">
        <v>374</v>
      </c>
      <c r="D195" s="275"/>
      <c r="E195" s="275"/>
      <c r="F195" s="275"/>
      <c r="G195" s="275"/>
      <c r="H195" s="275"/>
      <c r="I195" s="275"/>
      <c r="J195" s="276"/>
      <c r="K195" s="26"/>
      <c r="L195" s="10"/>
      <c r="N195" s="61"/>
    </row>
    <row r="196" spans="1:14" s="5" customFormat="1" ht="282" customHeight="1" x14ac:dyDescent="0.25">
      <c r="A196" s="28">
        <v>48</v>
      </c>
      <c r="B196" s="249">
        <v>158</v>
      </c>
      <c r="C196" s="80" t="s">
        <v>8</v>
      </c>
      <c r="D196" s="223" t="s">
        <v>336</v>
      </c>
      <c r="E196" s="202" t="s">
        <v>9</v>
      </c>
      <c r="F196" s="80">
        <v>1</v>
      </c>
      <c r="G196" s="203">
        <v>1</v>
      </c>
      <c r="H196" s="194">
        <v>1</v>
      </c>
      <c r="I196" s="79">
        <f t="shared" ref="I196:I202" si="18">H196/G196*100</f>
        <v>100</v>
      </c>
      <c r="J196" s="88" t="s">
        <v>337</v>
      </c>
      <c r="K196" s="149">
        <f>(I196+I197+I198+(I199+I201)/2+I202+I200)/6</f>
        <v>99.759615384615401</v>
      </c>
      <c r="L196" s="8"/>
      <c r="N196" s="61"/>
    </row>
    <row r="197" spans="1:14" s="5" customFormat="1" ht="157.5" customHeight="1" x14ac:dyDescent="0.25">
      <c r="A197" s="28">
        <v>49</v>
      </c>
      <c r="B197" s="249">
        <v>159</v>
      </c>
      <c r="C197" s="92" t="s">
        <v>10</v>
      </c>
      <c r="D197" s="195" t="s">
        <v>93</v>
      </c>
      <c r="E197" s="202" t="s">
        <v>9</v>
      </c>
      <c r="F197" s="80">
        <v>52</v>
      </c>
      <c r="G197" s="204">
        <v>54</v>
      </c>
      <c r="H197" s="247">
        <v>54</v>
      </c>
      <c r="I197" s="79">
        <f t="shared" si="18"/>
        <v>100</v>
      </c>
      <c r="J197" s="93" t="s">
        <v>375</v>
      </c>
      <c r="K197" s="8"/>
      <c r="L197" s="8"/>
      <c r="N197" s="61"/>
    </row>
    <row r="198" spans="1:14" s="5" customFormat="1" ht="120.75" customHeight="1" x14ac:dyDescent="0.25">
      <c r="A198" s="28">
        <v>50</v>
      </c>
      <c r="B198" s="249">
        <v>160</v>
      </c>
      <c r="C198" s="92" t="s">
        <v>12</v>
      </c>
      <c r="D198" s="88" t="s">
        <v>167</v>
      </c>
      <c r="E198" s="202" t="s">
        <v>9</v>
      </c>
      <c r="F198" s="80">
        <v>1</v>
      </c>
      <c r="G198" s="203">
        <v>1</v>
      </c>
      <c r="H198" s="85">
        <v>1</v>
      </c>
      <c r="I198" s="79">
        <f t="shared" si="18"/>
        <v>100</v>
      </c>
      <c r="J198" s="88" t="s">
        <v>339</v>
      </c>
      <c r="K198" s="8"/>
      <c r="L198" s="8"/>
      <c r="N198" s="61"/>
    </row>
    <row r="199" spans="1:14" s="5" customFormat="1" ht="72" customHeight="1" x14ac:dyDescent="0.25">
      <c r="A199" s="28">
        <v>51</v>
      </c>
      <c r="B199" s="264">
        <v>161</v>
      </c>
      <c r="C199" s="280" t="s">
        <v>13</v>
      </c>
      <c r="D199" s="88" t="s">
        <v>168</v>
      </c>
      <c r="E199" s="202" t="s">
        <v>9</v>
      </c>
      <c r="F199" s="80">
        <v>104</v>
      </c>
      <c r="G199" s="205">
        <v>104</v>
      </c>
      <c r="H199" s="183">
        <v>101</v>
      </c>
      <c r="I199" s="79">
        <f t="shared" si="18"/>
        <v>97.115384615384613</v>
      </c>
      <c r="J199" s="88" t="s">
        <v>394</v>
      </c>
      <c r="K199" s="8"/>
      <c r="L199" s="8"/>
      <c r="N199" s="61"/>
    </row>
    <row r="200" spans="1:14" s="5" customFormat="1" ht="70.5" customHeight="1" x14ac:dyDescent="0.25">
      <c r="A200" s="28"/>
      <c r="B200" s="265"/>
      <c r="C200" s="281"/>
      <c r="D200" s="91" t="s">
        <v>94</v>
      </c>
      <c r="E200" s="185" t="s">
        <v>169</v>
      </c>
      <c r="F200" s="194">
        <v>88</v>
      </c>
      <c r="G200" s="180">
        <v>123.57</v>
      </c>
      <c r="H200" s="207">
        <v>123.57</v>
      </c>
      <c r="I200" s="79">
        <f t="shared" si="18"/>
        <v>100</v>
      </c>
      <c r="J200" s="91" t="s">
        <v>340</v>
      </c>
      <c r="K200" s="35"/>
      <c r="L200" s="8"/>
      <c r="N200" s="61"/>
    </row>
    <row r="201" spans="1:14" s="5" customFormat="1" ht="140.25" customHeight="1" x14ac:dyDescent="0.25">
      <c r="A201" s="28">
        <v>50</v>
      </c>
      <c r="B201" s="249">
        <v>162</v>
      </c>
      <c r="C201" s="92" t="s">
        <v>16</v>
      </c>
      <c r="D201" s="88" t="s">
        <v>170</v>
      </c>
      <c r="E201" s="202" t="s">
        <v>9</v>
      </c>
      <c r="F201" s="122">
        <v>1600</v>
      </c>
      <c r="G201" s="206">
        <v>1700</v>
      </c>
      <c r="H201" s="85">
        <v>1700</v>
      </c>
      <c r="I201" s="79">
        <f t="shared" si="18"/>
        <v>100</v>
      </c>
      <c r="J201" s="88" t="s">
        <v>341</v>
      </c>
      <c r="K201" s="8"/>
      <c r="L201" s="8"/>
      <c r="N201" s="61"/>
    </row>
    <row r="202" spans="1:14" s="5" customFormat="1" ht="84.75" customHeight="1" x14ac:dyDescent="0.25">
      <c r="A202" s="28">
        <v>50</v>
      </c>
      <c r="B202" s="249">
        <v>163</v>
      </c>
      <c r="C202" s="92" t="s">
        <v>20</v>
      </c>
      <c r="D202" s="88" t="s">
        <v>162</v>
      </c>
      <c r="E202" s="80" t="s">
        <v>7</v>
      </c>
      <c r="F202" s="122">
        <v>100</v>
      </c>
      <c r="G202" s="206">
        <v>100</v>
      </c>
      <c r="H202" s="85">
        <v>100</v>
      </c>
      <c r="I202" s="79">
        <f t="shared" si="18"/>
        <v>100</v>
      </c>
      <c r="J202" s="15"/>
      <c r="K202" s="8"/>
      <c r="L202" s="8"/>
      <c r="N202" s="61"/>
    </row>
    <row r="203" spans="1:14" ht="19.5" x14ac:dyDescent="0.3">
      <c r="M203" s="11"/>
      <c r="N203" s="11"/>
    </row>
    <row r="204" spans="1:14" ht="19.5" x14ac:dyDescent="0.3">
      <c r="M204" s="11"/>
      <c r="N204" s="11"/>
    </row>
    <row r="205" spans="1:14" ht="25.5" x14ac:dyDescent="0.35">
      <c r="N205" s="11"/>
    </row>
    <row r="206" spans="1:14" ht="19.5" x14ac:dyDescent="0.3">
      <c r="E206" s="231"/>
      <c r="F206" s="232">
        <f>SUM(K8,K14,K25,K51,K67,K76,K89,K95,K106,K113,K123,K129,K136,K153,K163,K169,K101,K178,K181,K196)/20</f>
        <v>131.77508480841013</v>
      </c>
      <c r="M206" s="11"/>
      <c r="N206" s="11"/>
    </row>
    <row r="207" spans="1:14" x14ac:dyDescent="0.4">
      <c r="E207" s="231"/>
      <c r="F207" s="231"/>
      <c r="J207" s="233"/>
      <c r="M207" s="11"/>
    </row>
    <row r="208" spans="1:14" ht="25.5" x14ac:dyDescent="0.35">
      <c r="E208" s="256" t="s">
        <v>186</v>
      </c>
      <c r="F208" s="234">
        <v>117</v>
      </c>
      <c r="J208" s="233"/>
      <c r="N208" s="11"/>
    </row>
    <row r="209" spans="5:14" ht="19.5" x14ac:dyDescent="0.3">
      <c r="E209" s="256" t="s">
        <v>187</v>
      </c>
      <c r="F209" s="234">
        <v>33</v>
      </c>
      <c r="J209" s="233"/>
      <c r="M209" s="11"/>
      <c r="N209" s="11"/>
    </row>
    <row r="210" spans="5:14" ht="19.5" x14ac:dyDescent="0.3">
      <c r="E210" s="257" t="s">
        <v>188</v>
      </c>
      <c r="F210" s="234">
        <v>6</v>
      </c>
      <c r="J210" s="233"/>
      <c r="M210" s="11"/>
      <c r="N210" s="11"/>
    </row>
    <row r="211" spans="5:14" x14ac:dyDescent="0.4">
      <c r="E211" s="258" t="s">
        <v>189</v>
      </c>
      <c r="F211" s="234">
        <v>7</v>
      </c>
    </row>
  </sheetData>
  <autoFilter ref="B5:J202"/>
  <customSheetViews>
    <customSheetView guid="{FEA8BA84-09E7-4AC9-B99A-D42DE5EF1549}" scale="60" showPageBreaks="1" printArea="1" showAutoFilter="1" hiddenColumns="1" view="pageBreakPreview" topLeftCell="C1">
      <pane ySplit="7" topLeftCell="A173" activePane="bottomLeft" state="frozen"/>
      <selection pane="bottomLeft" activeCell="J179" sqref="J179"/>
      <rowBreaks count="7" manualBreakCount="7">
        <brk id="104" min="1" max="11" man="1"/>
        <brk id="107" min="1" max="11" man="1"/>
        <brk id="122" min="1" max="11" man="1"/>
        <brk id="129" min="1" max="11" man="1"/>
        <brk id="154" min="1" max="11" man="1"/>
        <brk id="195" min="1" max="11" man="1"/>
        <brk id="206" min="1" max="11" man="1"/>
      </rowBreaks>
      <pageMargins left="0.23622047244094491" right="0.23622047244094491" top="0" bottom="0" header="0" footer="0"/>
      <pageSetup paperSize="9" scale="37" firstPageNumber="69" fitToHeight="0" orientation="portrait" useFirstPageNumber="1" r:id="rId1"/>
      <headerFooter>
        <oddFooter>&amp;R &amp;P</oddFooter>
      </headerFooter>
      <autoFilter ref="B5:J202"/>
    </customSheetView>
    <customSheetView guid="{47B689C4-ABBE-41BA-9B3C-3E610DB9C5AC}" scale="70" showPageBreaks="1" printArea="1" showAutoFilter="1" hiddenColumns="1" topLeftCell="E1">
      <pane ySplit="5" topLeftCell="A197" activePane="bottomLeft" state="frozen"/>
      <selection pane="bottomLeft" activeCell="J201" sqref="J201"/>
      <rowBreaks count="7" manualBreakCount="7">
        <brk id="177" min="1" max="7" man="1"/>
        <brk id="195" min="1" max="7" man="1"/>
        <brk id="171" min="1" max="7" man="1"/>
        <brk id="166" min="1" max="7" man="1"/>
        <brk id="138" min="1" max="7" man="1"/>
        <brk id="145" min="1" max="7" man="1"/>
        <brk id="211" max="7" man="1"/>
      </rowBreaks>
      <pageMargins left="0.23622047244094491" right="0.23622047244094491" top="0" bottom="0" header="0" footer="0"/>
      <pageSetup paperSize="9" scale="37" firstPageNumber="69" fitToHeight="0" orientation="portrait" useFirstPageNumber="1" r:id="rId2"/>
      <headerFooter>
        <oddFooter>&amp;R &amp;P</oddFooter>
      </headerFooter>
      <autoFilter ref="C1:L202"/>
    </customSheetView>
    <customSheetView guid="{29EBB03D-D157-4DB4-B2FB-3BC1828B8F46}" scale="50" showPageBreaks="1" printArea="1" showAutoFilter="1" hiddenColumns="1" topLeftCell="B1">
      <pane ySplit="5" topLeftCell="A69" activePane="bottomLeft" state="frozen"/>
      <selection pane="bottomLeft" activeCell="J75" sqref="J75:J76"/>
      <rowBreaks count="7" manualBreakCount="7">
        <brk id="177" min="1" max="7" man="1"/>
        <brk id="197" min="1" max="7" man="1"/>
        <brk id="171" min="1" max="7" man="1"/>
        <brk id="168" min="1" max="7" man="1"/>
        <brk id="138" min="1" max="7" man="1"/>
        <brk id="146" min="1" max="7" man="1"/>
        <brk id="212" max="7" man="1"/>
      </rowBreaks>
      <pageMargins left="0.23622047244094491" right="0.23622047244094491" top="0" bottom="0" header="0" footer="0"/>
      <pageSetup paperSize="9" scale="37" firstPageNumber="66" fitToHeight="0" orientation="portrait" useFirstPageNumber="1" r:id="rId3"/>
      <headerFooter>
        <oddFooter>&amp;R &amp;P</oddFooter>
      </headerFooter>
      <autoFilter ref="C1:L207"/>
    </customSheetView>
    <customSheetView guid="{DE2D4942-7408-4E97-8066-36FDC42C9E89}" scale="90" showPageBreaks="1" printArea="1" hiddenRows="1" topLeftCell="B1">
      <pane ySplit="5" topLeftCell="A39" activePane="bottomLeft" state="frozen"/>
      <selection pane="bottomLeft" activeCell="I34" sqref="I34"/>
      <rowBreaks count="7" manualBreakCount="7">
        <brk id="29" min="2" max="9" man="1"/>
        <brk id="68" min="2" max="9" man="1"/>
        <brk id="98" min="1" max="7" man="1"/>
        <brk id="145" min="1" max="7" man="1"/>
        <brk id="164" min="1" max="7" man="1"/>
        <brk id="188" min="1" max="7" man="1"/>
        <brk id="213" max="7" man="1"/>
      </rowBreaks>
      <pageMargins left="0.23622047244094491" right="0.23622047244094491" top="0" bottom="0" header="0" footer="0"/>
      <pageSetup paperSize="9" scale="40" firstPageNumber="66" fitToHeight="0" orientation="portrait" useFirstPageNumber="1" r:id="rId4"/>
      <headerFooter>
        <oddFooter>&amp;R &amp;P</oddFooter>
      </headerFooter>
    </customSheetView>
    <customSheetView guid="{10002042-64B8-47E1-9CF6-7701B56F6EC0}" scale="60" showPageBreaks="1" printArea="1" showAutoFilter="1" view="pageBreakPreview">
      <pane ySplit="5" topLeftCell="A205" activePane="bottomLeft" state="frozen"/>
      <selection pane="bottomLeft" activeCell="E210" sqref="E210"/>
      <rowBreaks count="11" manualBreakCount="11">
        <brk id="26" min="2" max="9" man="1"/>
        <brk id="45" min="2" max="9" man="1"/>
        <brk id="60" min="2" max="9" man="1"/>
        <brk id="84" min="2" max="9" man="1"/>
        <brk id="112" min="2" max="9" man="1"/>
        <brk id="130" min="2" max="9" man="1"/>
        <brk id="148" min="2" max="9" man="1"/>
        <brk id="160" min="1" max="8" man="1"/>
        <brk id="181" min="2" max="9" man="1"/>
        <brk id="195" min="2" max="9" man="1"/>
        <brk id="218" min="1" max="8" man="1"/>
      </rowBreaks>
      <pageMargins left="0.23622047244094491" right="0.23622047244094491" top="0" bottom="0" header="0" footer="0"/>
      <pageSetup paperSize="9" scale="43" firstPageNumber="70" fitToHeight="0" orientation="portrait" useFirstPageNumber="1" r:id="rId5"/>
      <headerFooter>
        <oddFooter>&amp;R &amp;P</oddFooter>
      </headerFooter>
      <autoFilter ref="C1:L212"/>
    </customSheetView>
    <customSheetView guid="{3A557100-9F28-4CAE-BE2B-77DADCE4D6AC}" scale="80" printArea="1" topLeftCell="B1">
      <pane ySplit="5" topLeftCell="A195" activePane="bottomLeft" state="frozen"/>
      <selection pane="bottomLeft" activeCell="N198" sqref="N198"/>
      <rowBreaks count="8" manualBreakCount="8">
        <brk id="31" min="1" max="7" man="1"/>
        <brk id="56" min="1" max="7" man="1"/>
        <brk id="77" min="1" max="7" man="1"/>
        <brk id="102" min="1" max="7" man="1"/>
        <brk id="149" min="1" max="7" man="1"/>
        <brk id="168" min="1" max="7" man="1"/>
        <brk id="190" min="1" max="7" man="1"/>
        <brk id="216" max="7" man="1"/>
      </rowBreaks>
      <colBreaks count="1" manualBreakCount="1">
        <brk id="8" max="1048575" man="1"/>
      </colBreaks>
      <pageMargins left="0.23622047244094491" right="0.23622047244094491" top="0" bottom="0" header="0" footer="0"/>
      <pageSetup paperSize="9" scale="37" firstPageNumber="66" fitToHeight="0" orientation="portrait" useFirstPageNumber="1" r:id="rId6"/>
      <headerFooter>
        <oddFooter>&amp;R &amp;P</oddFooter>
      </headerFooter>
    </customSheetView>
    <customSheetView guid="{BA841332-DFE8-4B37-BA4A-C5C5E49832E3}" scale="60" showPageBreaks="1" printArea="1">
      <pane ySplit="5" topLeftCell="A104" activePane="bottomLeft" state="frozen"/>
      <selection pane="bottomLeft" activeCell="I111" sqref="I111"/>
      <rowBreaks count="8" manualBreakCount="8">
        <brk id="31" min="1" max="7" man="1"/>
        <brk id="55" min="1" max="7" man="1"/>
        <brk id="76" min="1" max="7" man="1"/>
        <brk id="101" min="1" max="7" man="1"/>
        <brk id="147" min="1" max="7" man="1"/>
        <brk id="167" min="1" max="7" man="1"/>
        <brk id="190" min="1" max="7" man="1"/>
        <brk id="215" max="7" man="1"/>
      </rowBreaks>
      <colBreaks count="1" manualBreakCount="1">
        <brk id="8" max="1048575" man="1"/>
      </colBreaks>
      <pageMargins left="0.23622047244094491" right="0.23622047244094491" top="0" bottom="0" header="0" footer="0"/>
      <pageSetup paperSize="9" scale="37" firstPageNumber="66" fitToHeight="0" orientation="portrait" useFirstPageNumber="1" r:id="rId7"/>
      <headerFooter>
        <oddFooter>&amp;R &amp;P</oddFooter>
      </headerFooter>
    </customSheetView>
  </customSheetViews>
  <mergeCells count="49">
    <mergeCell ref="C66:J66"/>
    <mergeCell ref="C180:J180"/>
    <mergeCell ref="J182:J184"/>
    <mergeCell ref="C94:J94"/>
    <mergeCell ref="C88:J88"/>
    <mergeCell ref="C122:J122"/>
    <mergeCell ref="C144:C147"/>
    <mergeCell ref="E144:E147"/>
    <mergeCell ref="I144:I147"/>
    <mergeCell ref="J144:J146"/>
    <mergeCell ref="C170:C174"/>
    <mergeCell ref="C182:C183"/>
    <mergeCell ref="D182:D183"/>
    <mergeCell ref="C184:C185"/>
    <mergeCell ref="D184:D185"/>
    <mergeCell ref="C100:J100"/>
    <mergeCell ref="C75:J75"/>
    <mergeCell ref="C135:J135"/>
    <mergeCell ref="C162:J162"/>
    <mergeCell ref="C176:J176"/>
    <mergeCell ref="C199:C200"/>
    <mergeCell ref="C177:J177"/>
    <mergeCell ref="C195:J195"/>
    <mergeCell ref="C112:J112"/>
    <mergeCell ref="C105:J105"/>
    <mergeCell ref="C168:J168"/>
    <mergeCell ref="C128:J128"/>
    <mergeCell ref="D170:D174"/>
    <mergeCell ref="D2:J2"/>
    <mergeCell ref="C50:J50"/>
    <mergeCell ref="C152:J152"/>
    <mergeCell ref="C3:C4"/>
    <mergeCell ref="D3:D4"/>
    <mergeCell ref="E3:E4"/>
    <mergeCell ref="F3:F4"/>
    <mergeCell ref="G3:I3"/>
    <mergeCell ref="J3:J4"/>
    <mergeCell ref="C24:J24"/>
    <mergeCell ref="C13:J13"/>
    <mergeCell ref="C7:J7"/>
    <mergeCell ref="C6:J6"/>
    <mergeCell ref="C87:J87"/>
    <mergeCell ref="C57:C58"/>
    <mergeCell ref="J67:J68"/>
    <mergeCell ref="A170:B174"/>
    <mergeCell ref="B182:B183"/>
    <mergeCell ref="B184:B185"/>
    <mergeCell ref="B199:B200"/>
    <mergeCell ref="B144:B147"/>
  </mergeCells>
  <pageMargins left="0.23622047244094491" right="0.23622047244094491" top="0" bottom="0" header="0" footer="0"/>
  <pageSetup paperSize="9" scale="37" firstPageNumber="69" fitToHeight="0" orientation="portrait" useFirstPageNumber="1" r:id="rId8"/>
  <headerFooter>
    <oddFooter>&amp;R &amp;P</oddFooter>
  </headerFooter>
  <rowBreaks count="7" manualBreakCount="7">
    <brk id="104" min="1" max="11" man="1"/>
    <brk id="107" min="1" max="11" man="1"/>
    <brk id="122" min="1" max="11" man="1"/>
    <brk id="129" min="1" max="11" man="1"/>
    <brk id="154" min="1" max="11" man="1"/>
    <brk id="195" min="1" max="11" man="1"/>
    <brk id="206" min="1" max="11" man="1"/>
  </rowBreaks>
  <legacy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 2</vt:lpstr>
      <vt:lpstr>'Приложение 2'!Заголовки_для_печати</vt:lpstr>
      <vt:lpstr>'Приложение 2'!Область_печати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Саратова Ольга Сергеевна</cp:lastModifiedBy>
  <cp:lastPrinted>2023-03-21T04:26:07Z</cp:lastPrinted>
  <dcterms:created xsi:type="dcterms:W3CDTF">2006-09-16T00:00:00Z</dcterms:created>
  <dcterms:modified xsi:type="dcterms:W3CDTF">2023-05-24T11:34:12Z</dcterms:modified>
</cp:coreProperties>
</file>