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435"/>
  </bookViews>
  <sheets>
    <sheet name="Приложение 1" sheetId="1" r:id="rId1"/>
  </sheets>
  <definedNames>
    <definedName name="_xlnm.Print_Titles" localSheetId="0">'Приложение 1'!$5:$6</definedName>
    <definedName name="_xlnm.Print_Area" localSheetId="0">'Приложение 1'!$A$1:$E$496</definedName>
  </definedNames>
  <calcPr calcId="125725"/>
</workbook>
</file>

<file path=xl/calcChain.xml><?xml version="1.0" encoding="utf-8"?>
<calcChain xmlns="http://schemas.openxmlformats.org/spreadsheetml/2006/main">
  <c r="C493" i="1"/>
  <c r="C388" l="1"/>
  <c r="B388"/>
  <c r="C477"/>
  <c r="B399"/>
  <c r="B17"/>
  <c r="B383"/>
  <c r="C18"/>
  <c r="B18"/>
  <c r="C17"/>
  <c r="C16" l="1"/>
  <c r="C417" l="1"/>
  <c r="C198"/>
  <c r="C95"/>
  <c r="C27" l="1"/>
  <c r="C332"/>
  <c r="B382" l="1"/>
  <c r="B381"/>
  <c r="C26" l="1"/>
  <c r="B26"/>
  <c r="B27"/>
  <c r="C264" l="1"/>
  <c r="B264"/>
  <c r="C243"/>
  <c r="B243"/>
  <c r="D244"/>
  <c r="B332" l="1"/>
  <c r="B400" l="1"/>
  <c r="B398"/>
  <c r="D408"/>
  <c r="C416"/>
  <c r="C406"/>
  <c r="B397" l="1"/>
  <c r="B416"/>
  <c r="D416" s="1"/>
  <c r="B417"/>
  <c r="B418"/>
  <c r="D418" s="1"/>
  <c r="D413"/>
  <c r="C415"/>
  <c r="C414" s="1"/>
  <c r="B415"/>
  <c r="D412"/>
  <c r="C411"/>
  <c r="B411"/>
  <c r="C409"/>
  <c r="B409"/>
  <c r="D410"/>
  <c r="D407"/>
  <c r="B406"/>
  <c r="D404"/>
  <c r="C403"/>
  <c r="C402" s="1"/>
  <c r="B403"/>
  <c r="B402" s="1"/>
  <c r="C405" l="1"/>
  <c r="B405"/>
  <c r="B414"/>
  <c r="D402"/>
  <c r="D409"/>
  <c r="D415"/>
  <c r="D417"/>
  <c r="D406"/>
  <c r="D403"/>
  <c r="B309"/>
  <c r="B306"/>
  <c r="D405" l="1"/>
  <c r="D242"/>
  <c r="C128" l="1"/>
  <c r="B128"/>
  <c r="B132"/>
  <c r="C48" l="1"/>
  <c r="B48"/>
  <c r="C50"/>
  <c r="B50"/>
  <c r="D32"/>
  <c r="D50" l="1"/>
  <c r="C232"/>
  <c r="C266"/>
  <c r="C265"/>
  <c r="C263"/>
  <c r="B259"/>
  <c r="B256"/>
  <c r="B254"/>
  <c r="B251"/>
  <c r="B248"/>
  <c r="B240"/>
  <c r="B238"/>
  <c r="B232"/>
  <c r="B228"/>
  <c r="B266"/>
  <c r="B265"/>
  <c r="B263"/>
  <c r="C259"/>
  <c r="D261"/>
  <c r="D260"/>
  <c r="C256"/>
  <c r="D258"/>
  <c r="D257"/>
  <c r="C254"/>
  <c r="D255"/>
  <c r="C251"/>
  <c r="D252"/>
  <c r="C248"/>
  <c r="D250"/>
  <c r="D249"/>
  <c r="D246"/>
  <c r="D245"/>
  <c r="C240"/>
  <c r="D241"/>
  <c r="D239"/>
  <c r="D237"/>
  <c r="D235"/>
  <c r="D236"/>
  <c r="D229"/>
  <c r="C238"/>
  <c r="C228"/>
  <c r="D230"/>
  <c r="D231"/>
  <c r="D251" l="1"/>
  <c r="F265"/>
  <c r="D228"/>
  <c r="D256"/>
  <c r="C247"/>
  <c r="D243"/>
  <c r="B247"/>
  <c r="B253"/>
  <c r="B262" s="1"/>
  <c r="D259"/>
  <c r="C253"/>
  <c r="D253" s="1"/>
  <c r="B227"/>
  <c r="D263"/>
  <c r="D264"/>
  <c r="D266"/>
  <c r="D248"/>
  <c r="D254"/>
  <c r="D265"/>
  <c r="D240"/>
  <c r="D238"/>
  <c r="D232"/>
  <c r="C227"/>
  <c r="C132"/>
  <c r="C130" s="1"/>
  <c r="C92"/>
  <c r="B180"/>
  <c r="C180"/>
  <c r="C309"/>
  <c r="C269"/>
  <c r="B269"/>
  <c r="D272"/>
  <c r="D273"/>
  <c r="C277"/>
  <c r="B277"/>
  <c r="D280"/>
  <c r="C307"/>
  <c r="C306"/>
  <c r="B307"/>
  <c r="B305" s="1"/>
  <c r="D304"/>
  <c r="D303"/>
  <c r="C302"/>
  <c r="B302"/>
  <c r="D300"/>
  <c r="C299"/>
  <c r="B299"/>
  <c r="C297"/>
  <c r="B297"/>
  <c r="C294"/>
  <c r="B294"/>
  <c r="C292"/>
  <c r="B292"/>
  <c r="C289"/>
  <c r="B289"/>
  <c r="C285"/>
  <c r="C284" s="1"/>
  <c r="B285"/>
  <c r="B284" s="1"/>
  <c r="D283"/>
  <c r="D282"/>
  <c r="C281"/>
  <c r="B281"/>
  <c r="D247" l="1"/>
  <c r="D299"/>
  <c r="D277"/>
  <c r="C262"/>
  <c r="F269"/>
  <c r="F302"/>
  <c r="F277"/>
  <c r="D227"/>
  <c r="C305"/>
  <c r="B296"/>
  <c r="C296"/>
  <c r="B288"/>
  <c r="C288"/>
  <c r="D285"/>
  <c r="D281"/>
  <c r="D289"/>
  <c r="D262" l="1"/>
  <c r="D296"/>
  <c r="C150"/>
  <c r="B150"/>
  <c r="C146"/>
  <c r="C145" s="1"/>
  <c r="B146"/>
  <c r="B145" s="1"/>
  <c r="D150" l="1"/>
  <c r="D146"/>
  <c r="C120" l="1"/>
  <c r="B120"/>
  <c r="C116"/>
  <c r="B116"/>
  <c r="C47" l="1"/>
  <c r="C46" s="1"/>
  <c r="B47"/>
  <c r="B46" l="1"/>
  <c r="C24"/>
  <c r="B24"/>
  <c r="C20"/>
  <c r="B20"/>
  <c r="D25"/>
  <c r="C30"/>
  <c r="D31"/>
  <c r="B30"/>
  <c r="C35"/>
  <c r="B35"/>
  <c r="D36"/>
  <c r="D42"/>
  <c r="D41" s="1"/>
  <c r="D40" s="1"/>
  <c r="D45"/>
  <c r="D44" s="1"/>
  <c r="D43" s="1"/>
  <c r="C44"/>
  <c r="C43" s="1"/>
  <c r="B44"/>
  <c r="B43" s="1"/>
  <c r="C38"/>
  <c r="B38"/>
  <c r="D35" l="1"/>
  <c r="D20"/>
  <c r="D30"/>
  <c r="C91"/>
  <c r="B92"/>
  <c r="B91"/>
  <c r="C88"/>
  <c r="B88"/>
  <c r="D87"/>
  <c r="D86"/>
  <c r="B85"/>
  <c r="B84" l="1"/>
  <c r="C90"/>
  <c r="B90"/>
  <c r="D91"/>
  <c r="D90" l="1"/>
  <c r="C82"/>
  <c r="C76"/>
  <c r="C81" s="1"/>
  <c r="B76"/>
  <c r="B81" s="1"/>
  <c r="D77"/>
  <c r="D76" l="1"/>
  <c r="C475"/>
  <c r="D444"/>
  <c r="B477"/>
  <c r="C476"/>
  <c r="B476"/>
  <c r="B475"/>
  <c r="C474"/>
  <c r="B474"/>
  <c r="C468"/>
  <c r="B468"/>
  <c r="D471"/>
  <c r="C463"/>
  <c r="B463"/>
  <c r="B458"/>
  <c r="D461"/>
  <c r="D466"/>
  <c r="C458"/>
  <c r="C452"/>
  <c r="B452"/>
  <c r="D454"/>
  <c r="C447"/>
  <c r="B447"/>
  <c r="D448"/>
  <c r="D443"/>
  <c r="D445"/>
  <c r="C442"/>
  <c r="B442"/>
  <c r="C436"/>
  <c r="B436"/>
  <c r="D440"/>
  <c r="C431"/>
  <c r="B431"/>
  <c r="D434"/>
  <c r="C421"/>
  <c r="B421"/>
  <c r="C426"/>
  <c r="B426"/>
  <c r="D423"/>
  <c r="C457" l="1"/>
  <c r="D468"/>
  <c r="C420"/>
  <c r="C473"/>
  <c r="B457"/>
  <c r="B441"/>
  <c r="B473"/>
  <c r="C441"/>
  <c r="D426"/>
  <c r="B420"/>
  <c r="D431"/>
  <c r="D421"/>
  <c r="D457" l="1"/>
  <c r="D441"/>
  <c r="D420"/>
  <c r="C13"/>
  <c r="C12" s="1"/>
  <c r="B13"/>
  <c r="D14"/>
  <c r="D11"/>
  <c r="C9"/>
  <c r="C8" s="1"/>
  <c r="B9"/>
  <c r="B8" s="1"/>
  <c r="B312"/>
  <c r="C312"/>
  <c r="D313"/>
  <c r="C333"/>
  <c r="C331" s="1"/>
  <c r="B333"/>
  <c r="B331" s="1"/>
  <c r="C329"/>
  <c r="C328" s="1"/>
  <c r="B329"/>
  <c r="B328" s="1"/>
  <c r="D330"/>
  <c r="C326"/>
  <c r="B326"/>
  <c r="D327"/>
  <c r="C324"/>
  <c r="B324"/>
  <c r="D325"/>
  <c r="D324" s="1"/>
  <c r="C315"/>
  <c r="B315"/>
  <c r="D316"/>
  <c r="C340"/>
  <c r="B340"/>
  <c r="B339"/>
  <c r="C339"/>
  <c r="C348"/>
  <c r="B348"/>
  <c r="C347"/>
  <c r="B347"/>
  <c r="C358"/>
  <c r="B358"/>
  <c r="C355"/>
  <c r="B355"/>
  <c r="D357"/>
  <c r="B352"/>
  <c r="D350"/>
  <c r="D351"/>
  <c r="C349"/>
  <c r="B349"/>
  <c r="B344"/>
  <c r="C341"/>
  <c r="B341"/>
  <c r="D342"/>
  <c r="D343"/>
  <c r="B336"/>
  <c r="B335" s="1"/>
  <c r="C336"/>
  <c r="C335" s="1"/>
  <c r="D337"/>
  <c r="D336" s="1"/>
  <c r="C344"/>
  <c r="F64"/>
  <c r="C52"/>
  <c r="C55"/>
  <c r="C61"/>
  <c r="C63"/>
  <c r="C66"/>
  <c r="C68"/>
  <c r="C74"/>
  <c r="B74"/>
  <c r="C60"/>
  <c r="B60"/>
  <c r="B73" s="1"/>
  <c r="C59"/>
  <c r="C72" s="1"/>
  <c r="B59"/>
  <c r="B72" s="1"/>
  <c r="B63"/>
  <c r="D64"/>
  <c r="B68"/>
  <c r="D69"/>
  <c r="B55"/>
  <c r="D57"/>
  <c r="B52"/>
  <c r="D54"/>
  <c r="B12" l="1"/>
  <c r="F13"/>
  <c r="D335"/>
  <c r="D312"/>
  <c r="C346"/>
  <c r="C323"/>
  <c r="D331"/>
  <c r="B346"/>
  <c r="B323"/>
  <c r="B16"/>
  <c r="D16" s="1"/>
  <c r="D12"/>
  <c r="D13"/>
  <c r="D329"/>
  <c r="D315"/>
  <c r="D326"/>
  <c r="D358"/>
  <c r="D348"/>
  <c r="C362"/>
  <c r="B362"/>
  <c r="C363"/>
  <c r="B363"/>
  <c r="D339"/>
  <c r="D340"/>
  <c r="B338"/>
  <c r="D341"/>
  <c r="C338"/>
  <c r="D347"/>
  <c r="D72"/>
  <c r="D74"/>
  <c r="C58"/>
  <c r="D344"/>
  <c r="B71"/>
  <c r="C73"/>
  <c r="D59"/>
  <c r="B58"/>
  <c r="D52"/>
  <c r="D55"/>
  <c r="C71" l="1"/>
  <c r="D338"/>
  <c r="D346"/>
  <c r="D362"/>
  <c r="B361"/>
  <c r="D363"/>
  <c r="D58"/>
  <c r="D71"/>
  <c r="C197"/>
  <c r="B197"/>
  <c r="B198"/>
  <c r="C196"/>
  <c r="B196"/>
  <c r="C186"/>
  <c r="B186"/>
  <c r="D181"/>
  <c r="D182"/>
  <c r="D179"/>
  <c r="C178"/>
  <c r="B178"/>
  <c r="C110"/>
  <c r="C111"/>
  <c r="B111"/>
  <c r="B110"/>
  <c r="C107"/>
  <c r="C106" s="1"/>
  <c r="B107"/>
  <c r="B106" s="1"/>
  <c r="C101"/>
  <c r="C99"/>
  <c r="B99"/>
  <c r="C195" l="1"/>
  <c r="B195"/>
  <c r="D178"/>
  <c r="B109"/>
  <c r="C109"/>
  <c r="D102"/>
  <c r="B101"/>
  <c r="D101" s="1"/>
  <c r="D100"/>
  <c r="D99"/>
  <c r="C223" l="1"/>
  <c r="C220"/>
  <c r="B220"/>
  <c r="C225"/>
  <c r="B225"/>
  <c r="C224"/>
  <c r="B224"/>
  <c r="B223"/>
  <c r="D221"/>
  <c r="B217"/>
  <c r="C217"/>
  <c r="C212"/>
  <c r="B212"/>
  <c r="C210"/>
  <c r="B210"/>
  <c r="C203"/>
  <c r="B203"/>
  <c r="D206"/>
  <c r="D205"/>
  <c r="D204"/>
  <c r="C200"/>
  <c r="B200"/>
  <c r="D202"/>
  <c r="D201"/>
  <c r="B222" l="1"/>
  <c r="D225"/>
  <c r="C222"/>
  <c r="D222" s="1"/>
  <c r="D220"/>
  <c r="D219"/>
  <c r="D203"/>
  <c r="D200"/>
  <c r="C373"/>
  <c r="C372" s="1"/>
  <c r="B373"/>
  <c r="B372" s="1"/>
  <c r="C381"/>
  <c r="C382"/>
  <c r="C377"/>
  <c r="C369"/>
  <c r="B369"/>
  <c r="D371"/>
  <c r="D370"/>
  <c r="C398"/>
  <c r="C399"/>
  <c r="C400"/>
  <c r="D395"/>
  <c r="D396"/>
  <c r="D394"/>
  <c r="C393"/>
  <c r="B389"/>
  <c r="C389"/>
  <c r="D392"/>
  <c r="C386"/>
  <c r="C385" s="1"/>
  <c r="B386"/>
  <c r="B385" s="1"/>
  <c r="C491"/>
  <c r="B491"/>
  <c r="C490"/>
  <c r="B490"/>
  <c r="C487"/>
  <c r="B487"/>
  <c r="D480"/>
  <c r="D486"/>
  <c r="B485"/>
  <c r="D485" s="1"/>
  <c r="C482"/>
  <c r="B482"/>
  <c r="C479"/>
  <c r="B479"/>
  <c r="D484"/>
  <c r="C157"/>
  <c r="B157"/>
  <c r="C152"/>
  <c r="B152"/>
  <c r="C163"/>
  <c r="C164"/>
  <c r="C494" s="1"/>
  <c r="C165"/>
  <c r="C166"/>
  <c r="B166"/>
  <c r="B496" s="1"/>
  <c r="B164"/>
  <c r="B494" s="1"/>
  <c r="B165"/>
  <c r="B163"/>
  <c r="B493" s="1"/>
  <c r="D159"/>
  <c r="D160"/>
  <c r="D161"/>
  <c r="D158"/>
  <c r="D154"/>
  <c r="D153"/>
  <c r="D155"/>
  <c r="D156"/>
  <c r="D494" l="1"/>
  <c r="C495"/>
  <c r="D493"/>
  <c r="D400"/>
  <c r="D372"/>
  <c r="C489"/>
  <c r="D386"/>
  <c r="C397"/>
  <c r="D369"/>
  <c r="D389"/>
  <c r="D398"/>
  <c r="D482"/>
  <c r="D487"/>
  <c r="D491"/>
  <c r="D399"/>
  <c r="B489"/>
  <c r="D157"/>
  <c r="D490"/>
  <c r="D164"/>
  <c r="C162"/>
  <c r="B162"/>
  <c r="D163"/>
  <c r="D165"/>
  <c r="D166"/>
  <c r="D152"/>
  <c r="D397" l="1"/>
  <c r="D162"/>
  <c r="D479"/>
  <c r="D489" l="1"/>
  <c r="D477" l="1"/>
  <c r="D474"/>
  <c r="D476"/>
  <c r="D475"/>
  <c r="D447"/>
  <c r="D429"/>
  <c r="D425"/>
  <c r="D424"/>
  <c r="D391"/>
  <c r="D387"/>
  <c r="B377"/>
  <c r="B376" s="1"/>
  <c r="D375"/>
  <c r="D373"/>
  <c r="D368"/>
  <c r="C366"/>
  <c r="C365" s="1"/>
  <c r="B366"/>
  <c r="B365" s="1"/>
  <c r="D360"/>
  <c r="D359"/>
  <c r="D356"/>
  <c r="D354"/>
  <c r="D353"/>
  <c r="C352"/>
  <c r="D345"/>
  <c r="D333"/>
  <c r="D332"/>
  <c r="D322"/>
  <c r="C321"/>
  <c r="B321"/>
  <c r="D320"/>
  <c r="C319"/>
  <c r="B319"/>
  <c r="D318"/>
  <c r="C317"/>
  <c r="B317"/>
  <c r="D308"/>
  <c r="D301"/>
  <c r="D298"/>
  <c r="D295"/>
  <c r="D293"/>
  <c r="D291"/>
  <c r="D287"/>
  <c r="D286"/>
  <c r="D279"/>
  <c r="D278"/>
  <c r="D276"/>
  <c r="D275"/>
  <c r="C274"/>
  <c r="C268" s="1"/>
  <c r="B274"/>
  <c r="B270"/>
  <c r="D218"/>
  <c r="D215"/>
  <c r="D211"/>
  <c r="D209"/>
  <c r="C207"/>
  <c r="B207"/>
  <c r="D198"/>
  <c r="D197"/>
  <c r="D196"/>
  <c r="D194"/>
  <c r="C193"/>
  <c r="C192" s="1"/>
  <c r="B193"/>
  <c r="B192" s="1"/>
  <c r="D191"/>
  <c r="C190"/>
  <c r="B190"/>
  <c r="D189"/>
  <c r="C188"/>
  <c r="B188"/>
  <c r="D187"/>
  <c r="D184"/>
  <c r="C183"/>
  <c r="B183"/>
  <c r="D177"/>
  <c r="C176"/>
  <c r="B176"/>
  <c r="D175"/>
  <c r="C174"/>
  <c r="B174"/>
  <c r="D173"/>
  <c r="C172"/>
  <c r="B172"/>
  <c r="D171"/>
  <c r="D170"/>
  <c r="C169"/>
  <c r="B169"/>
  <c r="D144"/>
  <c r="C143"/>
  <c r="C142" s="1"/>
  <c r="B143"/>
  <c r="B142" s="1"/>
  <c r="D141"/>
  <c r="C140"/>
  <c r="C139" s="1"/>
  <c r="B140"/>
  <c r="B137"/>
  <c r="D136"/>
  <c r="C135"/>
  <c r="B135"/>
  <c r="B130"/>
  <c r="D129"/>
  <c r="D128"/>
  <c r="D127"/>
  <c r="C126"/>
  <c r="B126"/>
  <c r="D125"/>
  <c r="C124"/>
  <c r="B124"/>
  <c r="D123"/>
  <c r="C122"/>
  <c r="B122"/>
  <c r="D121"/>
  <c r="D120"/>
  <c r="D119"/>
  <c r="C118"/>
  <c r="B118"/>
  <c r="D117"/>
  <c r="D115"/>
  <c r="C114"/>
  <c r="B114"/>
  <c r="D108"/>
  <c r="D105"/>
  <c r="C104"/>
  <c r="C103" s="1"/>
  <c r="B104"/>
  <c r="B103" s="1"/>
  <c r="D98"/>
  <c r="C97"/>
  <c r="B97"/>
  <c r="D96"/>
  <c r="B95"/>
  <c r="C85"/>
  <c r="B82"/>
  <c r="B495" s="1"/>
  <c r="D495" s="1"/>
  <c r="D80"/>
  <c r="D78"/>
  <c r="D73"/>
  <c r="D70"/>
  <c r="D67"/>
  <c r="B66"/>
  <c r="D65"/>
  <c r="D62"/>
  <c r="B61"/>
  <c r="D60"/>
  <c r="D56"/>
  <c r="D53"/>
  <c r="D39"/>
  <c r="D37"/>
  <c r="D34"/>
  <c r="C33"/>
  <c r="C29" s="1"/>
  <c r="B33"/>
  <c r="B29" s="1"/>
  <c r="D27"/>
  <c r="D23"/>
  <c r="C22"/>
  <c r="B22"/>
  <c r="D21"/>
  <c r="D15"/>
  <c r="D10"/>
  <c r="C185" l="1"/>
  <c r="B168"/>
  <c r="B185"/>
  <c r="C168"/>
  <c r="C113"/>
  <c r="C84"/>
  <c r="D84" s="1"/>
  <c r="D85"/>
  <c r="B139"/>
  <c r="F140"/>
  <c r="B268"/>
  <c r="F274"/>
  <c r="B113"/>
  <c r="B134"/>
  <c r="D135"/>
  <c r="D29"/>
  <c r="B311"/>
  <c r="C311"/>
  <c r="D323"/>
  <c r="C94"/>
  <c r="B94"/>
  <c r="D103"/>
  <c r="D365"/>
  <c r="D61"/>
  <c r="D118"/>
  <c r="D132"/>
  <c r="D180"/>
  <c r="D452"/>
  <c r="D458"/>
  <c r="D436"/>
  <c r="D33"/>
  <c r="D223"/>
  <c r="D274"/>
  <c r="D288"/>
  <c r="D292"/>
  <c r="D321"/>
  <c r="D319"/>
  <c r="D111"/>
  <c r="D126"/>
  <c r="D306"/>
  <c r="D314"/>
  <c r="D317"/>
  <c r="D68"/>
  <c r="D114"/>
  <c r="D122"/>
  <c r="D186"/>
  <c r="D188"/>
  <c r="D207"/>
  <c r="D210"/>
  <c r="D22"/>
  <c r="D183"/>
  <c r="D193"/>
  <c r="D463"/>
  <c r="D17"/>
  <c r="D66"/>
  <c r="D95"/>
  <c r="D140"/>
  <c r="D174"/>
  <c r="D176"/>
  <c r="D294"/>
  <c r="D355"/>
  <c r="C361"/>
  <c r="D411"/>
  <c r="F406" s="1"/>
  <c r="D442"/>
  <c r="D169"/>
  <c r="D172"/>
  <c r="D104"/>
  <c r="D190"/>
  <c r="D38"/>
  <c r="D79"/>
  <c r="D143"/>
  <c r="D63"/>
  <c r="D82"/>
  <c r="D92"/>
  <c r="D97"/>
  <c r="D107"/>
  <c r="D110"/>
  <c r="D217"/>
  <c r="D284"/>
  <c r="D309"/>
  <c r="D352"/>
  <c r="D366"/>
  <c r="G85"/>
  <c r="D124"/>
  <c r="D18"/>
  <c r="D9"/>
  <c r="F311" l="1"/>
  <c r="F473"/>
  <c r="F52"/>
  <c r="D113"/>
  <c r="D185"/>
  <c r="D106"/>
  <c r="D116"/>
  <c r="D145"/>
  <c r="D361"/>
  <c r="D139"/>
  <c r="D142"/>
  <c r="D311"/>
  <c r="D349"/>
  <c r="F358" s="1"/>
  <c r="D328"/>
  <c r="D302"/>
  <c r="D297"/>
  <c r="D81"/>
  <c r="D24"/>
  <c r="D8"/>
  <c r="D414" l="1"/>
  <c r="B148"/>
  <c r="D94"/>
  <c r="D192"/>
  <c r="D268"/>
  <c r="D473"/>
  <c r="D26"/>
  <c r="D305"/>
  <c r="D168"/>
  <c r="D109"/>
  <c r="D195" l="1"/>
  <c r="D130" l="1"/>
  <c r="D385" l="1"/>
  <c r="D390"/>
  <c r="B393" l="1"/>
  <c r="D393" l="1"/>
  <c r="D388" l="1"/>
  <c r="C376"/>
  <c r="D379"/>
  <c r="D382"/>
  <c r="D378"/>
  <c r="D381"/>
  <c r="D376" l="1"/>
  <c r="D377"/>
  <c r="D374"/>
  <c r="C383"/>
  <c r="C496" s="1"/>
  <c r="D496" s="1"/>
  <c r="B380" l="1"/>
  <c r="B492" s="1"/>
  <c r="D383"/>
  <c r="C380"/>
  <c r="D380" l="1"/>
  <c r="D213"/>
  <c r="D224" l="1"/>
  <c r="D212"/>
  <c r="D216"/>
  <c r="C214"/>
  <c r="B214"/>
  <c r="D214" l="1"/>
  <c r="F201" s="1"/>
  <c r="F202" s="1"/>
  <c r="D88"/>
  <c r="D89"/>
  <c r="G88" l="1"/>
  <c r="D48" l="1"/>
  <c r="D47"/>
  <c r="D46" l="1"/>
  <c r="C137"/>
  <c r="D138"/>
  <c r="D137" l="1"/>
  <c r="C134"/>
  <c r="D134" s="1"/>
  <c r="C148" l="1"/>
  <c r="D148" l="1"/>
  <c r="C492"/>
  <c r="D492" s="1"/>
  <c r="D147"/>
  <c r="D307"/>
  <c r="D269"/>
  <c r="C270"/>
  <c r="D270" s="1"/>
  <c r="D271"/>
</calcChain>
</file>

<file path=xl/sharedStrings.xml><?xml version="1.0" encoding="utf-8"?>
<sst xmlns="http://schemas.openxmlformats.org/spreadsheetml/2006/main" count="598" uniqueCount="308">
  <si>
    <t>тыс. рублей</t>
  </si>
  <si>
    <t>Мероприятия программы</t>
  </si>
  <si>
    <t>Исполнение,% к плану</t>
  </si>
  <si>
    <t>Результаты реализации и причины отклонений факта от плана</t>
  </si>
  <si>
    <t>бюджет автономного округа</t>
  </si>
  <si>
    <t>бюджет города Когалыма</t>
  </si>
  <si>
    <t>Итого по программе, в том числе</t>
  </si>
  <si>
    <t>Подпрограмма 1 "Развитие массовой физической культуры и спорта"</t>
  </si>
  <si>
    <t>привлеченные средства</t>
  </si>
  <si>
    <t>2.1."Организация участия спортсменов города Когалыма в соревнованиях различного уровня  окружного и всероссийского масштаба"</t>
  </si>
  <si>
    <t>федеральный бюджет</t>
  </si>
  <si>
    <t xml:space="preserve">Подпрограмма 1. "Содействие трудоустройству граждан" </t>
  </si>
  <si>
    <t>Подпрограмма 1. Дети города Когалыма</t>
  </si>
  <si>
    <t>Подпрограмма 2. Преодоление социальной исключенности</t>
  </si>
  <si>
    <t>Итого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</si>
  <si>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t>
  </si>
  <si>
    <t xml:space="preserve">федеральный бюджет </t>
  </si>
  <si>
    <t>Всего</t>
  </si>
  <si>
    <t>Подпрограмма 2: "Укрепление пожарной безопасности в городе Когалыме"</t>
  </si>
  <si>
    <t>Подпрограмма 1. "Совершенствование системы муниципального стратегического управления"</t>
  </si>
  <si>
    <t>Подпрограмма 2. "Содействие проведению капитального ремонта многоквартирных домов"</t>
  </si>
  <si>
    <t>Подпрограмма 1. "Автомобильный транспорт"</t>
  </si>
  <si>
    <t>Подпрограмма 2. "Дорожное хозяйство"</t>
  </si>
  <si>
    <t xml:space="preserve">привлеченные средства </t>
  </si>
  <si>
    <t>Всего по программе, в том числе</t>
  </si>
  <si>
    <t xml:space="preserve">Итого по программе </t>
  </si>
  <si>
    <t>Подпрограмма 1. "Организация и обеспечение мероприятий в сфере гражданской обороны, защиты населения и территорий города Когалыма от чрезвычайных ситуаций"</t>
  </si>
  <si>
    <t>ИТОГО ПО МУНИЦИПАЛЬНЫМ ПРОГРАММАМ:</t>
  </si>
  <si>
    <t>ПРИЛОЖЕНИЕ 1</t>
  </si>
  <si>
    <t>Информация о результатах реализации мероприятий муниципальных программ за 2018 год</t>
  </si>
  <si>
    <t>План на 2018 год</t>
  </si>
  <si>
    <t>Кассовый расход на  01.01.2019</t>
  </si>
  <si>
    <t>7. «Социальная поддержка жителей города Когалыма »</t>
  </si>
  <si>
    <t xml:space="preserve">1.1.Благоустройство дворовых территорий многоквартирных домов в городе Когалыме </t>
  </si>
  <si>
    <t>21. "Обеспечение экологической безопасности города Когалыма"</t>
  </si>
  <si>
    <t>1.1 Обеспечение регулирования в области обращения с отходами производства и потребления</t>
  </si>
  <si>
    <t xml:space="preserve">1.4 Организация и проведение экологической акции «Спасти и сохранить» </t>
  </si>
  <si>
    <t>1.5. Выполнение работ по актуализации Генеральной схемы санитарной очистки территории города Когалыма</t>
  </si>
  <si>
    <t>1.6. Предупреждение и ликвидация несанкционированных свалок на территории города Когалыма</t>
  </si>
  <si>
    <t>18. "Развитие транспортной системы города Когалыма"</t>
  </si>
  <si>
    <t>1.1. Организация пассажирских перевозок автомобильным транспортом общего пользования по городским маршрутам</t>
  </si>
  <si>
    <t xml:space="preserve">2.2. Обеспечение функционирования сети автомобильных дорог общего пользования местного значения </t>
  </si>
  <si>
    <t>2.1. Строительство, реконструкция, капитальный ремонт и ремонт автомобильных дорог общего  пользования местного значения</t>
  </si>
  <si>
    <t>17. "Развитие жилищно-коммунального комплекса и повышение энергетической эффективности в городе Когалыме"</t>
  </si>
  <si>
    <t>Подпрограмма1. Создание условий для обеспечения потребителей качественными коммунальными услугами</t>
  </si>
  <si>
    <t>1.1.Предоставление субсидии на реконструкцию, расширение, модернизацию, строительство и капитальный ремонт объектов коммунального комплекса</t>
  </si>
  <si>
    <t>1.2.Реконструкция, расширение, модернизация, строительство и капитальный ремонт объектов коммунального комплекса</t>
  </si>
  <si>
    <t>2.1. Содействие проведению капитального ремонта многоквартирных домов</t>
  </si>
  <si>
    <t>Подпрограмма 3. «Поддержка частных инвестиций в жилищно-коммунальном комплексе»</t>
  </si>
  <si>
    <t>3.3.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</si>
  <si>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t>12. "Содержание объектов городского хозяйства и инженерной инфраструктуры в городе Когалыме"</t>
  </si>
  <si>
    <t>1.2. Организация наружного освещения улиц, дворовых территорий города Когалыма</t>
  </si>
  <si>
    <t>1.3. Организация ритуальных услуг и содержание мест захоронения</t>
  </si>
  <si>
    <t>1.4. Создание новых мест для отдыха и физического развития горожан</t>
  </si>
  <si>
    <t>1.5. Обеспечение деятельности МКУ "УЖКХ г.Когалыма" по реализации полномочий Администрации города Когалыма</t>
  </si>
  <si>
    <t xml:space="preserve">1.6. Осуществление иных функций, необходимых для реализации возложенных на МКУ «УЖКХ г.Когалыма» полномочий Администрации города Когалыма </t>
  </si>
  <si>
    <t xml:space="preserve">1.7. Строительство, ремонт и реконструкция объектов благоустройства на территории города Когалыма </t>
  </si>
  <si>
    <t>Оплата электроэнергии произведена по факту на основании предоставленных счетов-фактур. Экономия денежных средств обусловлена фактическим тарифом, который ниже расчетного</t>
  </si>
  <si>
    <t>Отклонение от плана составляет  2 295,4 тыс.руб. в том числе:
1. 235,9 тыс. руб - неисполнение субсидии возникло по статье оплата труда  произведена по фактически отработанному времени, согласно табеля учета рабочего времени.
 2. 71,0 тыс. руб.  - неисполнение субсидии по статье  прочие выплаты возникло  в связи с оплатой на льготный проезд к месту отпуска и обратно по факту предоставления отчетных документов.
3. 75,7 тыс. руб. - неисполнение субсидии по статье начисления на оплату труда возникло в связи с оплатой  по фактически отработанному времени, согласно табеля учета рабочего времени, соответственно начисленной заработной плате.
4. 90,7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248,2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54,3  тыс. руб. - неисполнение субсидии по статье оплата услуг по содержанию имущества 
7. 599,3 тыс. руб.  – неисполнение субсидии по статье прочие работы, услуги
8. 164,0 тыс. руб.-  неисполнение субсидии по статье на приобретение техники малой механизации, закупка находится в стадии рассмотрения заявок.
9. 689,1 тыс. руб. – неисполнение субсидии по статье приобретение мат. запасов
10. 67,2 тыс.руб.- неисполнение по статье расходов прочие расходы в связи с оплатой гос.  пошлины за специальное разрешение на движение тяжеловесных и крупногабаритных грузов на основании поданной служебной записки.</t>
  </si>
  <si>
    <t>Оплата за ритуальные услуги произведена согласно выставленным счетам-фактурам. Фактическое количество оказанных услуг меньше прогнозируемого по смете.</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</si>
  <si>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t>
  </si>
  <si>
    <t>Неисполнение 300,0 тыс. рублей. Экономия по торгам на поставку почтовых марок и конвертов; на оказание услуг по обслуживанию программных продуктов; на приобретение канцелярских товаров; на оказание услуг по страхованию муниципальных служащих. Расходные материалы на тех. обслуживание и текущий ремонт компьютерной и копировальной техники заменены по факту на меньшую сумму. Неисполнение по заработной плате и начислениям на оплату труда в связи с наличием  листов нетрудоспособности.</t>
  </si>
  <si>
    <t xml:space="preserve">1.3. Организация отдыха и оздоровления детей   </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</si>
  <si>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t>
  </si>
  <si>
    <t>Неисполнение в размере 37,6 тыс. рублей связано со снижением начальной максимальной цены контракта участниками электронных аукционов, по результатам которых заключено 2 муниципальных контракта</t>
  </si>
  <si>
    <t>2.1. Повышение уровня благосостояния граждан, нуждающихся в особой заботе государства</t>
  </si>
  <si>
    <t>Подпрограмма 3. Социальная поддержка отдельных категорий граждан</t>
  </si>
  <si>
    <t xml:space="preserve">В  январе 2018 года размещены электронные аукционы на приобретение в собственность муниципального образования город Когалым 4 квартир в строящихся многоквартирных жилых домах общей площадью 132 кв. метров на сумму 6 926,436 тыс. рублей, по итогам которых аукционы были признаны несостоявшимися в связи с отсутствием заявок на участие в аукционе. В соответствии с уведомлением Депфина ХМАО-Югры от 30.03.2018 бюджету муниципального образования город Когалым дополнительно доведены межбюджетные трансферты (субвенция) на исполнение отдельного государственного полномочия по обеспечению жилыми помещениями детей-сирот и детей, оставшихся без попечения родителей, а также лиц из их числа в размере 8 658,1 тыс. рублей. Произведено закрытие плановых ассигнований в соответствии с уведомлением Депфина ХМАО-Югры от 28.06.2018 бюджету муниципального образования город Когалым в размере 1 731,6 тыс. рублей. В ноябре 2018 года размещены электронные аукционы на приобретение в собственность муниципального образования город Когалым 3 квартир, по итогам которых 2 аукциона признаны несостоявшимися, в виду отсутствия заявок на участие в аукционе. По 1 аукциону 05.12.2018 заключен муниципальный контракт №0187300013718000252 на сумму 1 731,6 тыс. рублей. В декабре 2018 года электронные аукционы на приобретение в собственность муниципального образования город Когалым 6 квартир признаны несостоявшимися, в виду отсутствия заявок на участие в аукционе. </t>
  </si>
  <si>
    <t xml:space="preserve">Подпрограмма 1 «Профилактика правонарушений, в сфере общественного порядка» </t>
  </si>
  <si>
    <t>1.1. Создание условий для деятельности народных дружин.</t>
  </si>
  <si>
    <t>1.2. Обеспечение функционирования и развития систем видеонаблюдения в сфере общественного порядка</t>
  </si>
  <si>
    <t>С участием ДНД выявлено с января по декабрь 2018 года – 129 административных правонарушений (АППГ- 130). В составе народной дружины, по состоянию на 01 января 2019 года 24 человека.</t>
  </si>
  <si>
    <t>1.3. 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 уполномоченных составлять протоколы об административных правонарушениях, предусмотренных пунктом 2 статьи 48 Закона ХМАО-Югры от 11 июня 2010 года №102-оз "Об административных правонарушениях"</t>
  </si>
  <si>
    <t xml:space="preserve">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</si>
  <si>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1.5. Совершенствование информационного и методического обеспечения профилактики правонарушений, повышения правосознания граждан</t>
  </si>
  <si>
    <t>1.6. Обеспечение функционирования и развития систем видеонаблюдения в городе Когалыме с целью повышения безопасности дорожного движения, информирования населения</t>
  </si>
  <si>
    <t>1.7. Организация и проведение мероприятий в сфере безопасности дорожного движения</t>
  </si>
  <si>
    <t>Подпрограмма II. Профилактика незаконного потребления наркотических средств и психотропных веществ, наркомании.</t>
  </si>
  <si>
    <t>2.3. Формирование негативного отношения к незаконному потреблению наркотических средств и психотропных веществ</t>
  </si>
  <si>
    <t>Подпрограмма 3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</si>
  <si>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3.1.  Организационное обеспечение деятельности отдела межведомственного взаимодействия в сфере обеспечения общественного порядка и безопасности Администрации города Когалыма</t>
  </si>
  <si>
    <t>11. «Обеспечение прав и законных интересов населения города Когалыма в отдельных сферах жизнедеятельности»</t>
  </si>
  <si>
    <t>4. «Управление муниципальным имуществом города Когалыма»</t>
  </si>
  <si>
    <t xml:space="preserve">1. Организация обеспечения формирования состава и структуры муниципального имущества, предназначенного для решения вопросов местного значения </t>
  </si>
  <si>
    <t>4. Реконструкция и ремонт, в том числе капитальный, объектов муниципальной собственности города Когалыма</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</si>
  <si>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</si>
  <si>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</si>
  <si>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</si>
  <si>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</si>
  <si>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5.3. Организационно-техническое обеспечение органов местного самоуправления Администрации города Когалыма</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</si>
  <si>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</si>
  <si>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 xml:space="preserve">Экономия сложилась в связи с наличием вакантных ставок  </t>
  </si>
  <si>
    <t>16. "Социально-экономическое развитие и инвестиции муниципального образования город Когалым"</t>
  </si>
  <si>
    <t xml:space="preserve">1.1.Реализация механизмов стратегического управления социально-экономическим развитием города Когалыма </t>
  </si>
  <si>
    <t>Подпрограмма 2. «Совершенствование государственного и муниципального управления»</t>
  </si>
  <si>
    <t>2.1.Организация предоставления государственных  и муниципальных услуг в многофункциональных центрах</t>
  </si>
  <si>
    <t>2.2.Организация и проведение процедуры определения поставщика (подрядчика, исполнителя) для заказчиков города Когалыма</t>
  </si>
  <si>
    <t>Подпрограмма 3. «Развитие малого и среднего  предпринимательства в городе Когалыме»</t>
  </si>
  <si>
    <t xml:space="preserve">3.2. Финансовая поддержка субъектов малого и среднего предпринимательства, осуществляющих социально - значимые виды деятельности, определенными муниципальными образованиями
</t>
  </si>
  <si>
    <t xml:space="preserve">3.3. Финансовая поддержка субъектов малого и среднего предпринимательства осуществляющие деятельность в социальной сфере </t>
  </si>
  <si>
    <t>3.4. Развитие инновационного и молодежного предпринимательства</t>
  </si>
  <si>
    <t>3.1. Создание условий для развития субъектов малого и среднего предпринимательства</t>
  </si>
  <si>
    <t>15. «Защита населения и территорий от чрезвычайных ситуаций и укрепление пожарной безопасности в городе Когалыме»</t>
  </si>
  <si>
    <t xml:space="preserve">1.1.Содержание и развитие  Муниципального казённого учреждения «Единая дежурно-диспетчерская служба города Когалыма» </t>
  </si>
  <si>
    <t xml:space="preserve">1.2. Создание общественных спасательных постов в местах массового отдыха людей на водных объектах города Когалыма </t>
  </si>
  <si>
    <t xml:space="preserve">1.3. Содержание и развитие территориальной автоматизированной системы централизованного оповещения населения города Когалыма </t>
  </si>
  <si>
    <t xml:space="preserve">1.4. Обеспечение функционирования и развитие радиотрансляционной сети озвучания улиц города Когалыма </t>
  </si>
  <si>
    <t xml:space="preserve">1.5. Материальное обеспечение пунктов временного размещения населения города Когалыма, пострадавшего от чрезвычайных ситуаций </t>
  </si>
  <si>
    <t xml:space="preserve">2.1. Организация обучения населения мерам пожарной безопасности, агитация и пропаганда в области пожарной безопасности </t>
  </si>
  <si>
    <t>2.2. Приобретение средств по организации пожаротушения</t>
  </si>
  <si>
    <t>Подпрограмма 3. "Финансовое обеспечение деятельности отдела по делам гражданской обороны и чрезвычайных ситуаций Администрации города Когалыма"</t>
  </si>
  <si>
    <t xml:space="preserve">3.1.Содержание отдела по делам гражданской обороны и чрезвычайных ситуаций Администрации города Когалыма </t>
  </si>
  <si>
    <t>Заключен муниципальный контракт от 17.04.2018 №0187300013718000078 с ИП Остапенко Н.В. Цена контракта 160 600,00 рублей Срок исполнения с 19.06.2018 по 07.08.2018. Услуги оказаны и оплачены в полном объеме.</t>
  </si>
  <si>
    <t xml:space="preserve">В результате проведения электронного аукциона заключен  муниципальный контракт №0187300013718000011 от 05.03.2018 на сумму 968,47 тысяч рублей. На отчетную дату работы выполнены и оплачены в полном объеме. </t>
  </si>
  <si>
    <t>Заключен договор №52 от 25.10.2018 на сумму 209,00 тысяч рублей. Товар оплачен и получен.</t>
  </si>
  <si>
    <t>1. «Развитие агропромышленного комплекса и рынков сельскохозяйственной продукции, сырья и продовольствия в городе Когалыме»</t>
  </si>
  <si>
    <t>Подпрограмма 2 "Развитие животноводства, переработки и реализации продукции животноводства"</t>
  </si>
  <si>
    <t xml:space="preserve">2.1. Развитие животноводства </t>
  </si>
  <si>
    <t>4.1. Обеспечение осуществления отлова, транспортировки, учета, содержания, умерщвления, утилизации безнадзорных и бродячих животных</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</si>
  <si>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</si>
  <si>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 xml:space="preserve">Оплата произведена за фактически оказанные услуги в декабре 2017 года и январе-ноябре 2018 года на основании предоставленных документов (863 собак).  В декабре 2018 года отловлено 59 безнадзорных бродячих животных. Оплата за услугу, согласно условиям МК, будет произведена в январе 2019 года. С начала года отловлено 855 животных. МК на 2018 год предусматривает отлов 995 животных.                          </t>
  </si>
  <si>
    <t>20. «Обеспечение доступным и комфортным жильем жителей города Когалыма»</t>
  </si>
  <si>
    <t>Подпрограмма 1: «Реализация полномочий в области строительства, градостроительной деятельности и жилищных отношений»</t>
  </si>
  <si>
    <t xml:space="preserve">1.1. Реализация полномочий в области градостроительной деятельности </t>
  </si>
  <si>
    <t xml:space="preserve">1.2."Проектирование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 </t>
  </si>
  <si>
    <t xml:space="preserve">1.3. Приобретение жилья </t>
  </si>
  <si>
    <t>1.4. Основное мероприятие "Строительство жилых домов на территории города Когалыма"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</si>
  <si>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</si>
  <si>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</si>
  <si>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 xml:space="preserve">2.2.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</si>
  <si>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2.3. Реализация полномочий по обеспечению жилыми помещениями отдельных категорий граждан</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</si>
  <si>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</si>
  <si>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управления по жилищной политике Администрации города Когалыма</t>
  </si>
  <si>
    <t>3.2. Обеспечение деятельности отдела архитектуры и градостроительства Администрации города Когалыма</t>
  </si>
  <si>
    <t>3.3. Обеспечение деятельности "Муниципального казённого учреждения "Управление капитального строительства города Когалыма"</t>
  </si>
  <si>
    <t>3. "Развитие физической культуры и спорта в городе Когалыме"</t>
  </si>
  <si>
    <t>5. "Управление муниципальными финансами в городе Когалыме"</t>
  </si>
  <si>
    <t xml:space="preserve">Подпрограмма I "Обеспечение выполнения функций Комитета финансов Администрации города Когалыма" </t>
  </si>
  <si>
    <t>Экономия по заработной плате и начислениям на оплату труда в результате выплаты премии  по результатам работы за  2017  год пропорционально отработанному времени, а так же наличием листов нетрудоспособности и наличием вакансии главного специалиста.</t>
  </si>
  <si>
    <t xml:space="preserve">1.2."Обеспечение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t>
  </si>
  <si>
    <t xml:space="preserve">1.1. "Обеспечение деятельности Комитета финансов Администрации города Когалым" </t>
  </si>
  <si>
    <t>6. "Содействие занятости населения города Когалыма"</t>
  </si>
  <si>
    <t xml:space="preserve">1.1 "Содействие улучшению положения на рынке труда не занятых трудовой деятельностью и безработных граждан" </t>
  </si>
  <si>
    <t>2.1 "Осуществление отдельных государственных полномочий в сфере трудовых отношений и  государственного управления охраной труда в городе Когалыме "</t>
  </si>
  <si>
    <t>8. "Доступная среда города Когалыма"</t>
  </si>
  <si>
    <t>9. "Поддержка развития институтов гражданского общества города Когалыма"</t>
  </si>
  <si>
    <t>13. "Развитие культуры в городе Когалыме"</t>
  </si>
  <si>
    <t>1.1."Мероприятия по развитию физической культуры и спорта"</t>
  </si>
  <si>
    <t>1.2. Строительство объектов спорта, в том числе проектно-изыскательские работы</t>
  </si>
  <si>
    <t>1.3. Обеспечение комплексной безопасности и комфортных условий в учреждениях физической культуры и спорта</t>
  </si>
  <si>
    <t>1.4.Поддержка некоммерческих организаций, реализующих проекты в сфере массовой физической культуры</t>
  </si>
  <si>
    <t>Подпрограмма 2. "Развитие спорта высших достижений и системы подготовки спортивного резерва"</t>
  </si>
  <si>
    <t>Подпрограмма 3 "Управление отраслью "физическая культура и спорт"</t>
  </si>
  <si>
    <t>3.1."Содержание секторов Управления культуры, спорта и молодёжной политики Администрации города Когалыма"</t>
  </si>
  <si>
    <t xml:space="preserve">1.2. Проведение международного дня толерантности </t>
  </si>
  <si>
    <t xml:space="preserve">1.1. Профилактика экстремизма и терроризма </t>
  </si>
  <si>
    <t>1.5. Культурно-спортивный комплекс       "Ягун" (ул.Ст.Повха, д.11)</t>
  </si>
  <si>
    <t>1.7. Административные здания (ул. Дружбы народов, д.7, ул. Дружбы народов, д.9, ул. Мира, д.22 (5 этаж))</t>
  </si>
  <si>
    <t>1.9. МАОУ "Средняя школа № 5" (ул. Прибалтийская, д.19)</t>
  </si>
  <si>
    <t>1.10. МАДОУ  г. Когалыма «Цветик - семицветик» (просп. Шмидта, д.20)</t>
  </si>
  <si>
    <t xml:space="preserve">Неисполнение в размере 24,82 тыс. рублей в связи со сложившейся экономией по торгам. Приобретены тактильные средства для маломобильных групп населения (тактильная плитка 225 шт., тактильные ленты 594 шт.). Выполнены работы по обеспечению беспрепятственного доступа маломобильных групп населения к объектам, находящимся в муниципальной собственности. </t>
  </si>
  <si>
    <t>Подпрограмма I. «Поддержка социально ориентированных некоммерческих организаций города Когалыма»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</si>
  <si>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</si>
  <si>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</si>
  <si>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 xml:space="preserve">3.1.Реализация взаимодействия с городскими  средствами массовой информации </t>
  </si>
  <si>
    <t>Подпрограмма IV. «Создание условий для выполнения отдельными структурными подразделениями Администрации города Когалыма своих полномочий»</t>
  </si>
  <si>
    <t xml:space="preserve">4.1. Обеспечение деятельности  структурных подразделений Администрации города Когалыма (Администрация
города Когалыма)
</t>
  </si>
  <si>
    <t>1.2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t>
  </si>
  <si>
    <t>Подпрограмма 1. Общее образование. Дополнительное образование детей.</t>
  </si>
  <si>
    <t>1.1. Основное мероприятие "Развитие системы дошкольного и общего образования"</t>
  </si>
  <si>
    <t xml:space="preserve">Подпрограмма 2. Система оценки качества образования и информационная прозрачность системы образования города Когалыма. </t>
  </si>
  <si>
    <t>Подпрограмма 3.  Молодёжь города Когалыма и допризывная подготовка молодёжи.</t>
  </si>
  <si>
    <t>Подпрограмма 4.   "Ресурсное обеспечение системы образования"</t>
  </si>
  <si>
    <t>14. "Развитие образования в городе Когалыме"</t>
  </si>
  <si>
    <t>Приобретены наклейки: вход, выход, туалет для инвалидов.</t>
  </si>
  <si>
    <t>Составлено техническое задание о возможности обустройства сан.узлов для маломобильных групп населения.</t>
  </si>
  <si>
    <t>1.6. Молодежный центр "Метро" 
(ул. Северная, д.1а)</t>
  </si>
  <si>
    <t>1.3.Спорткомплекс "Юбилейный"                  (Сопочинский пр-д., д.10)</t>
  </si>
  <si>
    <t>Приобретены опорный поручень, комплексные таблички, наклейки на шкаф. Приобретена система вызова помощи, скамья для инвалидов, тактильный индикатор в алюминиевом профиле, опорный поручень, мнемосхема раздевалки.</t>
  </si>
  <si>
    <t xml:space="preserve">Приобретены тактильные таблички, кнопки-вызова для входа в здание (приёмное устройство к охране - устройство сигнала вызова помощи). Пиктограмма. </t>
  </si>
  <si>
    <t>готово</t>
  </si>
  <si>
    <t>1.1. Поддержка социально ориентированных некоммерческих организаций</t>
  </si>
  <si>
    <t xml:space="preserve">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t>
  </si>
  <si>
    <t xml:space="preserve">Ежемесячно ООО "Медиа-холдинг "Западная Сибирь" осуществляется производство и размещение заказных сюжетов. </t>
  </si>
  <si>
    <t>Подпрограмма 1.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</si>
  <si>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 xml:space="preserve">1.1. Развитие библиотечного дела </t>
  </si>
  <si>
    <t>1.2. Развитие музейного дела</t>
  </si>
  <si>
    <t xml:space="preserve">1.3. Развитие архивного дела </t>
  </si>
  <si>
    <t>1.4. Строительство и реконструкция объектов культуры</t>
  </si>
  <si>
    <t xml:space="preserve">1.5. Укрепление материально-технической базы учреждений культуры города Когалыма </t>
  </si>
  <si>
    <t>Подпрограмма 2. "Укрепление единого культурного пространства города Когалыма"</t>
  </si>
  <si>
    <t xml:space="preserve">2.1. Стимулирование культурного разнообразия </t>
  </si>
  <si>
    <t>2.2. Сохранение нематериального и материального наследия города Когалыма и продвижение культурных проектов</t>
  </si>
  <si>
    <t>Подпрограмма 3. "Совершенствование системы управления в сфере культуры и архивного дела"</t>
  </si>
  <si>
    <t xml:space="preserve">3.1. Обеспечение функций исполнительных органов власти </t>
  </si>
  <si>
    <t xml:space="preserve">3.2. Обеспечение хозяйственной деятельности учреждений культуры города Когалыма </t>
  </si>
  <si>
    <t>3.3 Поэтапное повышение оплаты труда работников учреждений культуры города Когалыма</t>
  </si>
  <si>
    <t>Отношение среднемесячной заработной платы работников учреждений культуры к среднемесячной заработной плате в автономном округе составило 104,8%, при плановом значении – 104,5%. При плане          66 280,0 рублей, размер заработной платы составил 66 459,07 рублей.</t>
  </si>
  <si>
    <t>Начисления по выплате заработной платы произведены за фактически отработанное время.</t>
  </si>
  <si>
    <t xml:space="preserve"> </t>
  </si>
  <si>
    <t>Ежемесячное содержание 14 образовательных учреждений (школы, детские сады). Экономия расходов 13852,4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В связи с отсутствием лицензии на образовательную деятельность у  частного д/с "Академия детства" субсидия  не перечислена (1800,0 тыс. рублей).</t>
  </si>
  <si>
    <t>В рамках мероприятия осуществляется содержание учреждений дополнительного образования МАУ "Детская школа искусств" и  МАУ "Дом детского творчества", экономия денежных средств (909,5 тыс. рублей) по оплате льготного проезда, выход сотрудников на пенсию.
Организован выезд учащихся и сопровождающих МАУ «ДДТ» и МАУ «ДШИ» на окружные конкурсы, фестивали. Проведение туристического слёта «Школа безопасности», экономия 0,8 тыс. рублей.
В целях финансового обеспечения затрат в связи с выполнением муниципальной услуги "Реализация дополнительных общеразвивающих программ" выплачена субсидия немуниципальной организации в размере 170,0 тыс. рублей ( ИП Мирсаяпов Ф.Р.  Школа моделизма и роботехники StartJunior).
МАУ "ММЦ г. Когалыма" перечислены денежные средства, как уполномоченной организацией, организациям - поставщикам образовательных услуг дополнительного образования по сертификатам дополнительного образования. Экономия плановых ассигнований в связи с тем, что финансирование производится в соответствии с заявкой уполномоченной организации на основании счетов поставщиков образовательных услуг. Экономия 1241,3 тыс. рублей.</t>
  </si>
  <si>
    <t>Средства мероприятия идут на организацию летней оздоровительной кампании, приобретение путевок в лагеря отдыха, организацию работы пришкольных лагерей, туристический поход и экспедицию с участием обучающихся. Лагерь труда и отдыха для подростков с организацией двухразового горячего питания, досуговой деятельности (спортивные мероприятия, экскурсии, квесты и т.д.). Экономия денежных средств 3256,7 тыс. рублей (согласно фактической оплаты счетов по детодням питания, а также расходы на организацию оздоровительной кампании ).</t>
  </si>
  <si>
    <t xml:space="preserve">1.2. Основное мероприятие "Развитие системы дополнительного образования детей." </t>
  </si>
  <si>
    <t xml:space="preserve">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t>
  </si>
  <si>
    <t xml:space="preserve">1.4.  Организация отдыха и оздоровления детей </t>
  </si>
  <si>
    <t xml:space="preserve">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t>
  </si>
  <si>
    <t xml:space="preserve">3.1. Основное мероприятие "Создание условий для развития духовно-нравственных и гражданско,- военно -патриотических качеств молодежи" </t>
  </si>
  <si>
    <t xml:space="preserve">3.2. Основное мероприятие "Содействие социализации, росту созидательной активности и потенциала молодежи" </t>
  </si>
  <si>
    <t xml:space="preserve">3.3. Основное мероприятие "Обеспечение  деятельности учреждения сферы работы с молодёжью и развитие его материально-технической базы" </t>
  </si>
  <si>
    <t>4.1. Основное мероприятие "Финансовое обеспечение полномочий управления образования"</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</si>
  <si>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</si>
  <si>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Средства были использованы для организации и проведения городских мероприятий, участия в окружных мероприятиях в сфере работы с молодёжью.</t>
  </si>
  <si>
    <t>Средства были использованы на поддержание авиа-ракетомодельного клуба «Авиатор», приобретены бесколлекторные двигатели, регуляторы, рулевые машинки, аккумуляторы, приёмники, эпоксидная смола, клей, бальзы, стеклоткань, фанера, проволока, угольная полоса, угольный профиль, винт воздушный.  
Также организованы мероприятия, соревнования, волонтерские проекты, фестивали и т.д.</t>
  </si>
  <si>
    <t>Экономия плановых ассигнований 1102,2 тысяч рублей - согласно фактически начисленной заработной платы, оплата льготного проезда, санаторно-курортное лечение.</t>
  </si>
  <si>
    <t xml:space="preserve">4.3. Основное мероприятие "Развитие материально-технической базы образовательных организаций" </t>
  </si>
  <si>
    <t xml:space="preserve">Средства мероприятия идут на проведение ремонтных работ в учреждениях. Оплата согласно актов выполненных работ. Фактически сложившаяся экономия 1419,8 тысяч рублей.
За счет средств мероприятия организовано питание учащихся в образовательных организациях. Экономия сложилась в связи с наличием актированных дней, а также с сентября проводится обучение по 5-ти дневке. </t>
  </si>
  <si>
    <t xml:space="preserve">Не полное освоение денежных средств бюджета автономного округа, в размере 460,8 тыс. рублей, связано с тем что выплата заработной платы произведена за фактически отработанное время.
Экономия денежных средств местного бюджета в сумме 1413,0 тыс. рублей связаны:
- выплата заработной платы за фактически отработанное время,  
- по результатам проведенных электронных аукционов на приобретение материальных запасов и основных средств, 
- у трудоустроенных есть уже действующая мед.комиссия и санитарно - гигиеническая подготовка. </t>
  </si>
  <si>
    <t>1. Обеспечение беспрепятственного доступа к объектам, находящимся в муниципальной собственности:</t>
  </si>
  <si>
    <t>2.1. Проведение мероприятий для граждан, внёсших значительный вклад в развитие гражданского общества</t>
  </si>
  <si>
    <t>По состоянию на 01.01.2019 года остаток средств составил 186,72 тыс. рублей,  в связи с тем, что кассовые расходы на коммунальные услуги, услуги связи принимались по фактически предоставленным документам, а так же по результатам проведенных электронных аукционов на приобретение материальных запасов и основных средств.</t>
  </si>
  <si>
    <t>Изготовлены информационные мнемосхемы, выполнены работы по установке рельефных схем движения по Брайлю (устройство полос из тактильной плитки, устройство противоскользящей полосы, самоклеящаяся лента), выполнены работы по обеспечению беспрепятственного доступа к объекту (устройство полос перед крыльцом главного входа до автостоянки из тактильной плитки полосы шириной 500 мм., установка текстофона для посетителей с дефектом слуха, одностоечных дорожных знаков и информационной мнемосхемы, комплекта тревожной кнопки (система вызова персонала), крепление крючка для костылей).</t>
  </si>
  <si>
    <t>Приобретены 122 модуля архивного хранения, 50 коробов "ДЕЛО" для хранения документов.</t>
  </si>
  <si>
    <t xml:space="preserve">В 2018 году был сдан и введен в эксплуатацию объект "Здание дом культуры "Сибирь", расположенного по адресу: улица Широкая, 5. Заключен контракт от 12.10.2017 №КГ-504.17 на технологическое присоединение объекта к сетям электроснабжения на сумму 20,43 тыс. рублей, срок оказания услуг 4 месяца с даты заключения контракта (12.02.2018), в 2017 году уплачен аванс в размере 12,26 тыс. руб. Услуги оказаны, оплата произведена в полном объеме. На отчетную дату объект введен в эксплуатацию.
Реконструкция объекта: "Кино-концертный комплекс "Янтарь" под "Филиал Государственного академического Малого театра России" осуществлялась в рамках Соглашения с ПАО НК ЛУКОЙЛ. Сдача объекта в эксплуатацию - 2019 год. Работы в рамках заключенных контрактов ведутся. </t>
  </si>
  <si>
    <t xml:space="preserve">В МАУ «КДК «АРТ-Праздник» приобретено: микрофон, комбоусилитель, компьютеры, светодиодный экран, 34 сценических костюма.         
В МБУ «ЦБС» приобретена: беседка деревянная «Уличная библиотека». Она установлена в левобережной части города.
В МБУ «МВЦ» приобретены материалы для монтажа (блок, реле, лента, кабель, трубы, колба) и осуществлены монтажные и пусконаладочные работы в зале «История нефти».
Экономия сложилась в результате  того, что  договор на приобретение светодиодного экрана заключен на меньшую сумму по итогам запроса котировок. </t>
  </si>
  <si>
    <t>С целью сохранения, возрождения и развития народных художественных промыслов и ремесел города Когалыма проведены День оленевода и Дни национальных культур. Общий охват участников – 18 264 человека.  В рамках Дня национальных культуры МБУ «МВЦ» приобретены предметы народа ханты (7 ед.), предметы этнографии одежда народа ханты (4 ед.), костюмы женские и девичьи (10 ед.).</t>
  </si>
  <si>
    <t>Экономия средств по расходам на обеспечение деятельности Управления культуры, спорта и молодежной политики и архивного отдела сложилась в связи с предоставлением работникам отпусков без сохранения заработной платы, предоставления больничных листов, возмещение денежных средств из ФСС РФ.</t>
  </si>
  <si>
    <t>Кассовый расход сложился меньше планового в связи с образованием вакантных ставок, фактически сложившимся расходам по проезду в отпуск, фактически предоставленным коммунальным услугам.</t>
  </si>
  <si>
    <t>Подпрограмма 1. Повышение профессионального уровня муниципальных служащих органов местного самоуправления муниципального образования городской округ город Когалым</t>
  </si>
  <si>
    <t xml:space="preserve">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t>
  </si>
  <si>
    <t>Подпрограмма 2. Создание условий для развития муниципальной службы в органах местного самоуправления муниципального образования городской округ город Когалым</t>
  </si>
  <si>
    <t>2.1. Обеспечение деятельности органов местного самоуправления города Когалыма и предоставление гарантий муниципальным служащим</t>
  </si>
  <si>
    <t>прочие безвозмездные поступления</t>
  </si>
  <si>
    <t>2.2. Обеспечение выполнения полномочий и функций, возложенных на должностных лиц и структурные подразделения  Администрации города Когалыма</t>
  </si>
  <si>
    <t xml:space="preserve">Экономия денежных средств сложилась
в связи тем, что:                                                                                     
 - муниципальные служащие управления по общим вопросам, юридического управления, специального сектора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 наличием вакансий в структурных подразделениях Администрации города Когалыма.    </t>
  </si>
  <si>
    <t>2.3 Реализация переданных государственных полномочий по государственной регистрации актов гражданского  состояния</t>
  </si>
  <si>
    <t>Организовано обучение (курсы повышения квалификации и  практические семинары) 84 муниципальных служащих органов местного самоуправления города Когалыма. По факту проведенных  мероприятий сложилась экономия бюджетных средств в размере 11,2 тыс. рублей.</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</si>
  <si>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</si>
  <si>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 xml:space="preserve">3.1. Дополнительные меры социальной поддержки приглашенным специалистам в сфере здравоохранения и образования </t>
  </si>
  <si>
    <t>Организовано и проведено 98 культурно-массовых мероприятий, которые посетило 114 710 человека (запланировано – 89 120 посетителей).  Увеличение посещения мероприятий связано с востребованностью некоторых услуг, благоприятными условиями погоды на мероприятиях, проходивших на улице, активной агитационной работы.
Состоялся конкурс на присуждение премии главы города Когалыма в сфере культуры и искусства. По итогам конкурса вручено 5 премий сотрудникам учреждений культуры.
Отклонение по итогам 2018 года составило 1 580,12 тыс. рублей:
В рамках организации и проведения мероприятий отклонение составило 53,23 тыс. рублей (экономия по оплате энергоснабжения и охраны снежного городка, мастер-классов в дни школьных каникул, по оплате новогодних гирлянд (договор заключен по итогам котировки), транспортных услуг по новогодним мероприятиям, фейерверка на День Победы, по оплате проезда участникам фестиваля).
По расходам на обеспечение деятельности (оказание услуг) муниципального культурно-досугового учреждения города Когалыма отклонение составило 1 526,89 тыс. рублей (экономия по оплате труда, услуг связи, коммунальных расходов, за содержание объектов, охраны объектов, льготного проезда).</t>
  </si>
  <si>
    <t xml:space="preserve">Отклонение в размере 367,5 тыс. рублей образовалась, в результате оплаты  наличия листов нетрудоспособности  в 2017 - 2018 году.  </t>
  </si>
  <si>
    <t>Отклонение 3 730,35 тыс. рублей, в том числе:
1. МБ 1,09 тыс. рублей - оплата за статистические сборники  произведена по факту предоставления счета, акта об оказании услуг.
2. МБ 3 729,25 тыс. рублей  - по мероприятию "Обеспечение деятельности управления экономики Администрации города Когалыма"  сложилось неполное освоение денежных средств в связи с тем, что заработная плата и начисления на выплаты по оплате труда произведены  за фактически отработанное время</t>
  </si>
  <si>
    <t>Обеспечение деятельности муниципального автономного учреждения  «Многофункциональный центр предоставления государственных и муниципальных услуг». Неполное освоение денежных средств по выплате заработной платы и начислениям на выплаты по оплате труда произведены за фактически отработанное время. Отклонение МБ - 760,4 тыс. рублей.</t>
  </si>
  <si>
    <t>Неполное освоение денежных средств по выплате заработной платы и начислениям на выплаты по оплате труда произведены за фактически отработанное время. Отклонение - 140,8 тыс. рублей.</t>
  </si>
  <si>
    <t>В рамках Соглашения с ПАО НК ЛУКОЙЛ планируется строительство "Регионального центра спортивной подготовки в городе Когалыме". 
Заключен контракт на выполнение изыскательских работ,  цена контракта 2172,73 тыс. рублей. В январе был перечислен аванс 30% (651,82 тыс. рублей). В июне месяце произведена оплата в размере 839,28 тыс. рублей за эскизные работы. На отчетную дату работы выполнены в полном объеме, оплата произведена в сентябре месяце 2018 года в размере 681,63 тыс. рублей. 
Заключен контракт на выполнение проектных работ, цена контракта 11 934,27 тыс. рублей. Перечислен аванс в январе в размере 6 991,08 тыс. рублей, срок исполнения контракта продлен на основании заключенного дополнительного соглашения, ведется выполнение работ. В мае месяце произведена оплата за выполненный эскизный проект в размере 2 536,00 тыс. рублей. Ведется работа.
На сумму 13 347,00 тыс.рублей заключен муниципальный  контракт от 07.09.2018. Перечислен аванс в сентябре месяце в размере 5 388,88 тыс.рублей. Ведется работа по контракту. Срок окончания выполнения работ продлен до 12.04.2019.</t>
  </si>
  <si>
    <t xml:space="preserve">Запланированы мероприятия по усилению металлоконструкций здания "Спортивно-оздоровительного комплекса "Дружба", расположенного по адресу: ул. Привокзальная, 27/1. Заключен Контракт №30/17-301 от 14.07.2017 на разработку проектно -  сметной документации, цена контракта 300,00 тыс.рублей.  На отчетную дату работы предусмотренные контрактом выполнены и приняты в полном объеме. Оплата произведена с учетом удержания неустойки на основании письма от 18.07.2018 №43 ООО "АРКТОС".
В целях обеспечения хозяйственной деятельности учреждений спорта выделенные денежные средства были направлены на оплату труда персонала; выплачена материальная помощь на погребение, проезд в отпуск и обратно, медицинские услуги, прочие услуги. Кассовый расход сформировался меньше планового в связи с образованием вакантных ставок. </t>
  </si>
  <si>
    <t xml:space="preserve">В рамках данного мероприятия предусмотрено выполнение следующих подмероприятий:.
3.3.1.  Возмещение затрат по приобретению оборудования (основных средств) и лицензионных программных продуктов.
Субсидия предоставлена 5 субъектам МСП.
3.3.2. Возмещение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
Субсидия предоставлена 3 субъектам МСП.
</t>
  </si>
  <si>
    <t xml:space="preserve">В рамках данного мероприятия предусмотрено выполнение следующих подмероприятий:.
3.4.1. Предоставление субсидий на создание и (или) обеспечение деятельности центров молодежного инновационного творчества.
3.4.2. Организация мероприятий, направленных на вовлечение молодежи в предпринимательскую деятельность.
По результатам конкурсных процедур определен исполнитель ООО "Туристическое агентство "Марко Поло", цена контракта составила 100,0 тыс. рублей. В рамках данного мероприятия было проведено обучение молодежи до 30 лет. Обучение прошло (48 человек). </t>
  </si>
  <si>
    <t>На основании решения Думы города Когалыма от 24.09.2018 №211-ГД выделены бюджетные ассигнования на дополнительную помощь при возникновении неотложной необходимости в проведении капитального ремонта общего имущества в многоквартирных домах (постановление от 16.09.2018 №1875).
В отчетном периоде заявлений на получении данной субсидии не поступало.</t>
  </si>
  <si>
    <t xml:space="preserve">В связи с окончанием срока реализации мероприятия приём документов для признания участниками осуществлялся до 31.12.2004 г. В настоящее время приём документов по данному мероприятию не ведётся. В списке претендующих на получение меры государственной поддержки  по городу Когалыму на 01.01.2019 состоят 13 человек.  В   списке изъявивших желание на получение субсидии  числилось 4 ветерана боевых действий и 2 инвалида. В число получателей было включено 4 ветерана боевых действий и 2 инвалида:  3-м ветеранам боевых действий и 2 инвалидам были выданы гарантийные письма, 1 ветеран боевых действий отказался от получения субсидии в текущем году. 1 ветеран боевых действий получил жилое помещение по ДСН во внеочередном порядке.5-ым носителям права предоставлена субсидия на приобретение жилья. </t>
  </si>
  <si>
    <t xml:space="preserve">По состоянию на 01.01.2019 в списке молодых семей, претендующих на получение меры государственной поддержки  по городу Когалыму состоят 25 семей. В 2018 году в соответствии с условиями муниципальной программы запланировано предоставление мер государственной поддержки 3 молодым семьям, 3 семьям средства перечислены. </t>
  </si>
  <si>
    <t>На сумму 10,4 тыс. рублей приобретены канцелярские товары и офисная бумага.</t>
  </si>
  <si>
    <r>
      <rPr>
        <b/>
        <sz val="13"/>
        <rFont val="Times New Roman"/>
        <family val="1"/>
        <charset val="204"/>
      </rPr>
      <t>Экономия денежных средств в размере 902,6 тыс.</t>
    </r>
    <r>
      <rPr>
        <sz val="13"/>
        <rFont val="Times New Roman"/>
        <family val="1"/>
        <charset val="204"/>
      </rPr>
      <t xml:space="preserve"> рублей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r>
  </si>
  <si>
    <r>
      <rPr>
        <b/>
        <sz val="13"/>
        <rFont val="Times New Roman"/>
        <family val="1"/>
        <charset val="204"/>
      </rPr>
      <t>Экономия денежных средств в размере 2 197,9 тыс. рублей</t>
    </r>
    <r>
      <rPr>
        <sz val="13"/>
        <rFont val="Times New Roman"/>
        <family val="1"/>
        <charset val="204"/>
      </rPr>
      <t xml:space="preserve"> сложилась ввиду  компенсации стоимости проезда к месту отпуска и обратно.</t>
    </r>
  </si>
  <si>
    <r>
      <rPr>
        <b/>
        <sz val="13"/>
        <rFont val="Times New Roman"/>
        <family val="1"/>
        <charset val="204"/>
      </rPr>
      <t xml:space="preserve">Экономия денежных средств в размере 3 409,2 тыс. рублей </t>
    </r>
    <r>
      <rPr>
        <sz val="13"/>
        <rFont val="Times New Roman"/>
        <family val="1"/>
        <charset val="204"/>
      </rPr>
      <t>сложилась по причине основных неисполненных статьей расходов:
1) заработная плата - предоставление листов нетрудоспособности, отпуска без сохранения заработной платы;
2) страховые взносы - предоставление отпуска без сохранения заработной платы;
3) услуги - оплата произведена по факту объема оказанных услуг;</t>
    </r>
  </si>
  <si>
    <t xml:space="preserve">Магистральные инженерные сети к средней общеобразовательной школе на 1125 мест по ул. Сибирской - заключен муниципальный контракт от 07.08.2018 на строительство сетей водоснабжения и канализации на сумму 3421,9 тысяч рублей. Заключен муниципальный контракт от 07.08.2018 на строительство сетей теплоснабжения на сумму 4769,8 тысяч рублей. Срок выполнения работ 28.09.2018. Работы выполнены и оплачены в полном объёме.
Строительство объекта «Детский сад на 320 мест в 8 микрорайоне города Когалыма» - заключен контракт на выполнение ПИР по объекту с учетом корректировки и привязки ранее разработанного проекта «Детский сад на 320 мест» на сумму 9087,0 тысяч рублей. Произведена предоплата 30%. На 01.01.2019 работы ведутся с нарушением сроков предусмотренных контрактом (25.12.2018 год).
</t>
  </si>
  <si>
    <t>2. «Профилактика экстремизма и терроризма в городе Когалыме»</t>
  </si>
  <si>
    <t>10. «Формирование комфортной городской среды в городе Когалыме»</t>
  </si>
  <si>
    <t>Низкое исполнение средств федерального бюджета обусловлено экономией денежных средств в связи с отсутствием потребности формирования полного списка присяжных заседателей. Профинансированные средства федерального бюджета освоены в полном объеме.</t>
  </si>
  <si>
    <t xml:space="preserve">Неполное освоение денежных средств в сумме 1527 т.р. обусловлено следующими причинами: 1403,6 т.р. по статье "Начисления на выплаты по оплате труда" и отчисления от ФЗП в связи с нахождением работников на больничном, имеющейся вакансией начальника ПТО в феврале, вакансией начальника ФЭО в апреле-мае, директора учреждения в мае-июне т.г.; 5,8 т.р. - командировочные расходы (работники направлялись в командировки в г.Сургут на 1 день); 12,2 т.р. по оплате услуг связи (оплата произведена на основании счетов-фактур); 35,5 т.р. по оплате услуг за производство и трансляцию новостных сюжетов (оплата произведена на основании счётов-фактур за фактически оказанные услуги); 60,8 -  компенсация стоимости путёвок на санаторно-курортное лечение  не производилась (работники учреждения не приобретали путевки на лечение); 7,6 т.р. - оплата проезда к месту отпуска и обратно произведена по фактически предоставленным документам: 1,5 т.р. - прочие расходы.                           </t>
  </si>
  <si>
    <t xml:space="preserve">Средства мероприятия идут на ежемесячное содержание МАУ «ММЦ г. Когалыма». Экономия по расходам на оплату льготного проезда. 
</t>
  </si>
  <si>
    <t xml:space="preserve">Средства в данном мероприятии были направлены на обеспечение содержания МБУ «МКЦ «Феникс», включая оплату труда и начисления на выплаты по оплате труда, приобретение канцелярских товаров, нормативные затраты на общехозяйственные нужды, на содержание имущества и другие направления. </t>
  </si>
  <si>
    <t>Муниципальный контракт на выполнение работ по актуализации генеральной схемы санитарной очистки территории города заключен от 28.08.2018 №0187300013718000176-0070611-01 с  ИП Миронова К.С. Г.Санкт-Петербург. Сумма контракта 373,608 тыс.руб. Дата окончания выполнения работ по контракту 28.12.2018.
 Работы по контракту не выполнены, в адрес исполнителя направлены 2 претензии:
от 14.12.2018 №29-Исх-3040 и от 11.01.2019 "29-Исх-33 на общую сумму 4019,40 рублей.</t>
  </si>
  <si>
    <t>В рамках данного мероприятия предусмотрено исполнение следующих подмероприятий:
2.1.1.Субсидии на поддержку животноводства, переработки и реализации продукции животноводства.
Субсидия носит заявительный характер. В декабре 2018 г. на получение субсидии из окружного бюджета заявились два фермера Шиманский В.М. и Крысин А.Е.  
2.1.2.Финансовая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на городском рынке).
Субсидия носит заявительный характер. В декабре 2018 г. на получение субсидии из местного бюджета заявились два фермера Шиманский В.М. и Крысин А.Е.  Сумма  субсидии за декабрь  составила 115,25 тыс.рублей. Экономия денежных средств в размере 438,7 тыс. рублей по итогам года, сложилась в соответствии с отказами заявителям в предоставлении субсидии, в связи с наличием задолженности по уплате налогов.</t>
  </si>
  <si>
    <t xml:space="preserve">В целях реализации мероприятия в 2018 году:
- были приобретены печатные издания в количестве 2 406 единиц, 
- оформлена подписка  и поставка периодических печатных изданий в количестве 268 комплектов, 
- осуществлялось подключение и доступ библиотек города к сети Интернет,
- обеспечен доступ 1 библиотеки к правовой базе данных справочно - поисковой системе "Консультант плюс",
- в электронную форму были переведены 33 документа,
- проведено 551 библиотечное мероприятие, направленное на повышение читательского интереса.  
В целях модернизации общедоступных библиотек была приобретена специализированная библиотечная мебель, орг. техника. Приобретены книги и канцелярские товары.  
Кассовый расход сложился меньше планового в связи с экономией по оплате труда, по услугам связи, по коммунальным услугам, по работам и услугам по содержанию имущества, по оплате за обучение сотрудников, по договору об оказании услуг по физической охране имущества, по командировочным расходам, выплатам профсоюзным органам.                      </t>
  </si>
  <si>
    <t>Заключен муниципальный контракт №0187300013718000231-0210863-02 от 2
0.11.2018 на поставку ранцевого лесного огнетушителя. Товар получен.                                     
Заключен договор №32-19-2018 от 03.12.2018 на оказание услуг по проведению экспертизы на соответствие условиям контракта. Услуга оказана и оплачена.</t>
  </si>
  <si>
    <t xml:space="preserve">1.3. Усиление антитеррористической защищённости объектов, находящихся в ведении органа местного самоуправления </t>
  </si>
  <si>
    <t>Выполнены работы по монтажу оборудования системы контроля и установки доступом в МАОУ "СОШ №1" . Приобретены турники, ограждения, системный блок, блок питания, аккумулятор, элек.карта.</t>
  </si>
  <si>
    <t xml:space="preserve">В рамках мероприятия в 2018 году денежные средства были направлены на организацию и проведение спортивно - массовых мероприятий. Остаток денежных средств образовался  по оплате договоров ГПХ, в связи с меньшим количеством дней по проведению соревнований, меньшим количественным составом судейской бригады, задействованных в проведении соревнований. Также произведена поставка товара в феврале 2018 года с ООО "Простиль" г. Тюмень.  Произведена оплата по договорам ГПХ за ноябрь и декабрь 2018 года (в результате подачи табеля рабочего времени по окончанию соревнований). 
Также в рамках мероприятия осуществляется содержание МАУ "Дворец спорта" (заработная плата, затраты за потребленные энергоресурсы и т.д.). Экономия сложилась по оплате труда в связи с наличием вакантных ставок и наличие больничных листов.
Проведение мероприятий по внедрению ВФСК "ГТО" в городе Когалыме". В декабре месяце сложилась экономия денежных средств  по оплате договоров ГПХ, в связи с меньшим количеством дней по проведения соревнований, меньшим количественным составом участников соревнований. Приобретены сухие пайки.
Организована работа по присвоению спортивных разрядов, квалификационных категорий. Так. в 2018 году были приобретены разрядные значки, зачетные квалификационные судейские книжки, значки спортивного судьи. 
В целях развития материально - технической базы МАУ "Дворец спорта" были приобретены: инвентарь для отделения гимнастики  (пояс страховочный, жердь, магнезия), товары для отделения лыжные гонки, хоккейная форма, пневматический пистолет, инвентарь для игры в настольный теннис. Модернизирована мебель в раздевалках хоккейной команды Ледового Дворца "Айсберг".
Приобретен автотранспорт (автобус), адаптированного для перевозки спортсменов-инвалидов. 
Приобретен товар для отделения гимнастики,  для отделения плавания (разделительная дорожка) и т.д.
</t>
  </si>
  <si>
    <t xml:space="preserve">Произведено перечисление денежных средств на расчетный счет получателя (предоставление из бюджета города Когалыма субсидии общественной организации "Когалымский Боксерский Клуб Патриот" и местной общественной организации "Когалымская Федерация Детского Хоккея").  </t>
  </si>
  <si>
    <t>Отклонение от плана по бюджету города Когалыма составляет 4 570,3 тыс. рублей в том числе:
1) 45,52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111,85 тыс. рублей - в связи с фактическим оказанием услуг по оценке муниципального имущества;
3) 339,15 тыс.рублей - в связи с фактическим выполнением работ по постановке земельных участков на государственный кадастровый учет в апреле месяце; 
4) 985,69 тыс. рублей - в связи с фактическим выполнением работ по технической инвентаризации объектов муниципальной собственности;
5) 496,06 тыс. рублей - неисполнение связано с несвоевременным выставлением счетов управляющими компаниями на получение субсидии;
6) 422,9 тыс.рублей - неисполнение связано по субсидии на проведение бывшим наймодателем капитального ремонта общего имущества в многоквартирном доме, в связи с отсутствием заявок;
7) 157,73 тыс.рублей - экономия средств по уплате транспортного налога согласно фактических затрат;
8) 2 011,40 тыс. рублей, из них:
- 427,89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 Югорская, 3 (храм), ул. Янтарная, 10 (мечеть);
- 835,80 тыс. рублей - в связи с фактическими расходами на содержание мун.жилищного фонда г.Когалыма;
- 747,71 тыс. рублей - в связи с фактическими расходами на содержание прочих объектов муниципальной собственности г. Когалыма.</t>
  </si>
  <si>
    <t xml:space="preserve">В рамках данного мероприятия предусмотрено выполнение следующих подмероприятий:
4.1. Ремонт, в том числе капитальный жилых и нежилых помещений (для перевода в жилищный фонд), находящихся в муниципальной собственности.
4.2. Ремонт нежилого помещения №4, расположенного по адресу: г.Когалым, ул. Молодёжная, д.10.
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
4.4. Ремонт нежилых помещений в здании, находящемся в муниципальной собственности, расположенного по адресу: г. Когалым, ул. Сибирская, 11..
4.5. Ремонт объекта: "Комплекс зданий, находящихся в муниципальной собственности, расположенных по адресу: ул. Югорская,3".
4.6. Ремонт, покраска, отделка фасада административного здания по адресу: улица Мира 22.
4.7. Ремонт отмастки здания, расположенного по адресу ул. Мира д. 28.
Работы выполнены в полном объеме.
</t>
  </si>
  <si>
    <t>В рамках данного мероприятия предусмотрено выполнение следующих подмероприятий:
5.2.1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
5.2.2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Отклонение от плана составляет  5 570,18  тыс.руб. в том числе:
1. 380,2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180,3 тыс.руб.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83,9  тыс.руб - неисполнение субсидии оплата  произведена по фактически отработанному времени, согласно табеля учета рабочего времени, соответственно начисленной заработной плате.
4. 94,9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302,3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1 253,18  тыс.руб.- неисполнение субсидии по статье арендная плата за пользование имуществом возникло, в связи с тем, что оплата произведена согласно графика платежей.
7. 542,24  тыс. руб. - неисполнение субсидии по статье оплата услуг по содержанию имущества возникло в связи  с тем, что: 1. Оплата за оказание услуг по мойке автомобилей произведена по факту оказания услуг. 2. В связи с оплатой за телематическую  услугу системы мониторинга транспорта (сим.карты) АВТОГРАФ по факту оказанных услуг. 3 Оплата на проведение технического обслуживания, технический ремонт транспорта и диагностики транспорта произведена по факту оказания услуг.
 8. 1 841,55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Оплата счетов  за оказание услуг по настройке терминала ГЛОНАСС и ПО "под ключ" и установку тахографа "Штрих-М" произведена по факту выставленных счетов. 3. Оказание услуг по охране базы, так как оплата произведена по факту оказанных услуг.  4. противопожарные мероприятия (установка автоматической пожарной сигнализации и системы оповещения и управления эвакуации людей 1-го типа, для устранения предписания МЧС), закупка находится в стадии рассмотрения заявок. 5. экономия на оказание медицинских услуг  (периодические медицинские осмотры), так как оплата произведена по факту оказанных услуг, на основании выставленных документов. 6.экономия по проведению специальной оценки условий труда, оплата произведена по факту оказанных услуг.
9. 28,64 тыс.руб.- неисполнение субсидии по статье приобретение основных средств (БЛОК СКЗИ), а также  экономия на приобретение шиномонтажного оборудования, оплата произведена согласно заключенного контракта.
10. 862,97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произведена по факту оказанных услуг согласно выставленных счетов. 3. экономия на поставку запасных частей и спец. жидкостей, так как оплата произведена по факту оказанных услуг, на основании выставленных документов. оплатой по факту поставки  молока, согласно поданных заявок. 4. экономия на приобретение ГСМ, оплата будет произведена по факту оказанных услуг согласно выставленных счетов. 5.  экономия на поставку запасных частей, так как оплата будет произведена по факту оказанных услуг, на основании выставленных документов.</t>
  </si>
  <si>
    <t>Остаток плана на 01.01.2019г. составляет 5 926,71 тыс.руб., в том числе:
1) 900,60 тыс.руб. - в связи с выплатой премии по итогам работы за 2017 год за фактически отработанное время;
2) 162,10 тыс.руб. -  в связи с сложившимися фактическими расходами на командировочные расходы, проезд в отпуск и обратно, компенсацией санаторно-курортных путевок;         
3) 11,28 тыс.руб. - по фактически начисленным начислениям на выплаты по оплате труда;                                                                                                                                                                                                                                                                                                                       4) 390,65 тыс.руб. - с связи с фактическими расходами на услуги связи;
5) 265,37 тыс.руб. -  в связи с фактическими расходами на оплату коммунальных услуг согласно показаниям приборов учета;                                                                                                                                                                                                                                                                                                                     6) 937,39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3100,10 тыс.руб. - оплата по факту поставки лицензии (в т.ч. приобретение пакета офисных приложений Office Standart 2016 Russian OLPA Gov);
8) 120,47 тыс.руб. - экономия по торгам (техническому сопровождению ПП Vip Net, входящих в состав защищенного сегмента системы электронного взаимодействия ХМАО-Югры в г. Когалыме; сопровождению программного комплекса для учета земельных и имущественных отношений SAUMI; оказание услуг в сфере информационных технологий по техподдержке информационной системы обеспечения градостроительной деятельности (ИСОГД); оказание услуг по централизованной охране);
9) 38,75 - в связи с фактическими расходами на питьевую воду, стаканы.</t>
  </si>
  <si>
    <t xml:space="preserve">Неисполнение в размере 905,0 тыс. рублей связано с тем, что в летний период был осуществлён перерасчёт приёмным родителям на детей, выезжающих в летние оздоровительные лагеря (на период нахождения детей в лагере, выплата приёмному родителю приостанавливается), также экономия связана с применением регрессивной шкалы при расчёте страховых взносов.   </t>
  </si>
  <si>
    <t>1.4. МБУ "МКЦ "Феникс" 
(ул. Сибирская, д.11)</t>
  </si>
  <si>
    <t>1.8. МАОУ "Средняя школа № 3" (ул. Дружбы Народов, д.10/1)</t>
  </si>
  <si>
    <t>Приобретён  прибор информационно-тактильного знака (информационное табло) и приставного мини пандуса, системы чтения и трансформации текста в речь.</t>
  </si>
  <si>
    <t xml:space="preserve">В 2018 году на городских площадках организованы концертные программы посвященные Дню народного единства, Дню Конституции Российской Федерации и Дню образования Ханты-Мансийского автономного округа – Югры, организован праздник национальных семейных традиций "Семья талантами богата", участниками которых стали общественные организации города и творческие коллективы МАУ «КДК «АРТ-Праздник». 
Также,  в городе Когалым состоялся очередной муниципальный этап регионального Гражданского форума общественного согласия с участием губернатора автономного округа Натальи Комаровой и главы города Николаем Пальчиковым. В форуме принимали участие представители национально-культурных, общественных, молодежных и добровольческих объединений, ветеранских организаций, социально-ориентированных некоммерческих организаций, депутаты Думы города Когалыма.                                                                                                                                                                                                                                                                       </t>
  </si>
  <si>
    <t>Осуществлены выплаты единовременной материальной помощи ко Дню города Когалыма, гражданам, удостоенным звания "почётный гражданин" (6 человек) (пост.от 13.09.2018 №2053) . Финансовые средства направлены на осуществление мер поддержки - компенсации расходов на оплату жилого помещения и коммунальных услуг и  проезда в общественном транспорте.   На получение компенсации по санаторно-курортному лечению и проезду к месту лечения и обратно от граждан за истекший период заявлений и отчётных документов не было представлено, в связи с чем сложилась экономия в сумме 292,3 тыс. .рублей в целом по мероприятию.</t>
  </si>
  <si>
    <t xml:space="preserve">В рамках данного мероприятия осуществляется выплата заработной платы, начислений по заработной плате отдела по связям с общественностью и социальным вопросам и сектора пресс-службы Администрации города Когалыма. Экономия сложилась по оплате за фактически отработанное время (больничные листы, отпуска и командировочные расходы). </t>
  </si>
  <si>
    <t>Заключены МК с ООО "Дорстройсервис" от 20.06.2018: №0187300013718000111-0070611-02 на сумму 10317,55 т.р. На выполнение работ по благоустройству дворовых территорий многоквартирного дома №2 по ул. Молодёжная в городе Когалыме и №0187300013718000114-0070611-02 на сумму 8877,45 т.р. на выполнение работ по благоустройству дворовых территорий многоквартирных домов №14а, 14б по ул. Мира в городе Когалыме. Дата окончания исполнения контрактов 31.10.2018.
Работы выполнены в полном объеме. Оплата выполненных работ по благоустройству дворовых территорий: МКД№2 по ул. Молодёжная проведена в полном объеме 30.10.2018.                                  
Оплата работ по благоустройству дворовых территорий: МКД№14а, 14б по улице Мира проведена 02.11.2018.</t>
  </si>
  <si>
    <t xml:space="preserve">1.2.1. Строительство объекта «Сквер «Фестивальный». 01.09.2018 заключен МК №0187300013718000157.
1 этап - подготовительные и строительно-монтажные работы,  срок выполнения 26.10.2018.
В связи с выявленной проектной технической ошибкой в части указания параметров в процессе строительства, было заключено дополнительное соглашение от 29.10.2018 на уменьшение цены контракта до 21 098,34 тыс.руб. Работы выполнены и оплачены в полном объеме.
Дополнительно, были заключены МК:
- 29.10.2018 на сумму 53,99 тыс.руб. Работы выполнены и оплачены в полном объеме.
- 09.11.2018 на сумму 95,79 тыс.руб. Срок выполнения 30.11.2018 
- 29.10.2018 на сумму 44,96 тыс.руб. Срок выполнения 30.11.2018  </t>
  </si>
  <si>
    <t>По данным МКУ "ЕДДС г.Когалыма" отклонение сложилось в результате проведения метрологических услуг (данные услуги будут оказаны в результате ввода в эксплуатацию новых комплексов ПТИК "Одиссей"). Также сложилась экономия в результате проведенных электронных аукционов по контракту №087300013717000302-0210371 от 09.01.2018. Экономия сложилась в результате расторгнутого МК №0187300013717000280-0210371-01 от 09.01.2018 г. За 2018 год по результатам электронных аукционом произошла экономия по контрактам.</t>
  </si>
  <si>
    <t>2.1. Организация и проведение мероприятий с субъектами профилактики, в том числе с участием общественности</t>
  </si>
  <si>
    <t>2.2. Проведение информационной антинаркотической пропаганды</t>
  </si>
  <si>
    <t>1.8. Архитектурная подсветка зданий, сооружений и жилых домов, расположенных на территории города Когалыма</t>
  </si>
  <si>
    <t>Заключен контракт с ООО "УСО" от 14.04.2018 №10717/18 на выполнение работ по архитектурной подсветке улиц, зданий и сооружений, расположенных на территории города Когалыма в сумме 20,0 млн. руб. Предоплата в размере 50% от стоимости контракта в сумме 10,0 млн. руб. перечислена 28.04.2018.
В рамках бюджетных ассигнований на сумму 8 122,62 тыс.руб.:
1) Заключен МК 27.08.2018 №0187300013718000181-0210863-01 на сумму 1797,07 тыс.руб. с ООО "Алемарко" на поставку осветительного оборудования для архитектурного освещения зданий в городе Когалыме, дата окончания 30.11.2018.
2) Электронный аукцион состоялся 01.10.2018 , дата заключения МК на поставку  и монтаж световых консолей по ул. Береговая в городе Когалыме на сумму 1644,93 тыс.руб - 23.10.2018 с ИП "Новохатский".
3) Дата проведения электронного аукциона  08.10.2018  на поставку  и монтаж световых консолей по ул. Др. Народов в городе Когалыме.</t>
  </si>
  <si>
    <t>В рамках реализации мероприятия:
Для пополнения фонда музея были приобретены предметы этнографии (лук охотничий - 1 единица,  игрушка - люлька - 1 единица) и картины Г.С. Райшева - 7 единиц.
Проведены научно-исследовательские работы по изучению и научному описанию музейных предметов основного фонда коллекции «Нумизматика» и экспертиза музейных предметов из фондов (40 ед.) в Уральской государственной инспекции пробирного надзора. 
В целях информатизации музея были приобретены: мобильное рабочее место для людей с ограниченными возможностями здоровья, проекционный экран, компьютеры (5 ед.), подиумы выставочные (14 ед.), внешний жесткий диск. Оплачены услуги по сопровождению системы "КАМИС".
Оплачены услуги по организации 6 выставок, оказаны услуги по организации и проведению мастер-класса.
Для оснащения фондохранилищ музея оборудованием для соблюдения влажностного режима приобретено три увлажнителя. Приобретена типографская продукция (афиши, пригласительные), канцелярские товары. 
Кассовый расход сложился меньше планового в связи с экономией по заработной плате и соц. выплатам, по оплате коммунальных услуг, за содержание здания, оплате командировочных расходов, оплате налога на имущество.</t>
  </si>
  <si>
    <t xml:space="preserve">В целях исполнения мероприятия были организованы выезды учащихся и сопровождающих на окружные олимпиады, конференции, слёты, учебно-полевые сборы, проведение городских мероприятий, выплата премий победителям олимпиад, гранта «Лучший ученик общеобразовательной школы» (оплата расходов согласно авансовых отчётов сопровождающих, экономия 0,8 тыс. рублей). Проведены мероприятия по поддержке педагогических работников, а именно выплата грантов Главы города, поощрение победителей профессиональных конкурсов (экономия денежных средств в размере 39,5 тыс. рублей, в связи с оплатой по фактически выставленным счетам). Также, в рамках проекта "Формула успеха" учащиеся и педагоги МАОУ "Средняя школа №8" участвуют в семинарах, проходят курсы повышения квалификации, участвуют в конференциях. </t>
  </si>
  <si>
    <t>Отклонение 952,4 тыс. рублей. Сложилась экономия в результате оплаты коммунальных услуг, услуг связи и компенсации стоимости санаторно-курортного-лечения.</t>
  </si>
  <si>
    <t>Проведен электронный аукцион на оказание услуг по трансляции видеороликов соц. направленности.  Не состоялся. В результате повторного проведенного электронного аукциона заключен муниципальный контракт с ООО "Медиа-холдинг "Западная Сибирь" от 17.07.2018 №0187300013718000140-0210863-01 на сумму 98 963,57 рублей. Срок исполнения 31.12.2018.                                        
В результате проведения электронного аукциона  на поставку печатной тематической продукции, заключен  муниципальный контракт №0187300013718000136-0210863-02 от 16.07.2018 на сумму 199,88 тыс. рублей. Срок исполнения контракта 16.08.2018. В сентябре поставлена часть, часть продукции, которая оплачена в размере 81 638,28 рублей. Подготовлена претензия на ООО "ШарК". Продукция поставлена 03.10.18 полностью. На отчетную дату товар поставлен полностью и оплачен в полном объеме. Заключен договор №32-18-2018 от 31.10.2018 на оказание услуг по проведению экспертизы на соответствие контракта. Услуга оказана и оплачена.                                        
Экономия в размере 1 161,69 рублей возникла по итогам электронных аукционов.</t>
  </si>
  <si>
    <t xml:space="preserve">В рамках данного мероприятия предусмотрено выполнение следующих подмероприятий:
3.1.1. Организация мониторинга деятельности субъектов малого и среднего предпринимательства. Отклонение по МБ - 1,08 тыс. рублей сложилось по факту предоставленных счетов по заключенным контрактам, а именно:
а) выполнение работ по проведению маркетингового исследования текущего потребления товаров и услуг различных категорий домохозяйствами (гражданами) в городе Когалым ХМАО-Югры РФ, с целью наполнения геомаркетинговой информационно-аналитической системы Бизнес-навигатор МСП. Исполнитель ООО «РОМИР ПАНЕЛЬ», цена контракта: 2 427,7 тыс. руб.;
б) Оказание услуг по сбору и обработке информации, созданию баз данных о рынках недвижимости и продаже готового бизнеса в городе Когалыме для наполнения геомаркетинговой информационно-аналитической системы Бизнес-навигатор МСП, Исполнитель ООО «ИЦ ЭРВЭЙ», цена контракта: 111,19 тыс. руб.; 
в) Оказание услуг по предоставлению права использования геоинформационной базы данных на условиях простой (неисключительной) лицензии, цена контракта: 1 360,0 тыс. руб.  Исполнитель ООО «2 ГИС».
3.1.2.  Организация мероприятий по информационно-консультационной поддержке, популяризации и пропаганде предпринимательской деятельности.
В рамках данного мероприятия  осуществлено 2 закупки, на общую сумму 827,93 тыс. рублей. Принято участие в выставке «Товары земли Югорской», изготовлена печатная готовая продукция с целью информирования населения о проводимых мерах поддержки СМП. По результатам проведения электронных аукционов возникла экономия в размере  43,81 тыс. руб. 
3.1.3.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образующих инфраструктуру поддержки малого и среднего предпринимательства в городе Когалыме, иной информации для субъектов малого и среднего предпринимательства. 
По результатам конкурсных процедур определен исполнитель ООО "Медиа Холдинг Западная Сибирь" на оказание услуг по размещению информационных материалов посредством телевизионного вещания, цена контракта 93,57 тыс.рублей. Отклонение по МБ - 0,13 тыс. рублей. Оплата предусмотрена по факту предъявления счетов на оплату, денежные средства реализованы.
</t>
  </si>
  <si>
    <t xml:space="preserve">В рамках данного мероприятия предусмотрено выполнение следующих подмероприятий:
3.2.1. Возмещение  части затрат на аренду нежилых помещений.
Субсидия предоставлена 17 субъектам МСП.
3.2.2. Возмещение части затрат по предоставленным консалтинговым услугам.
Отклонение составило - 64,6 тыс. рублей. Данное мероприятие носит заявительных характер. Конкурс по данному мероприятию был объявлен 2 раза. В первый раз поступило 6 заявок от субъектов МСП, из них: 3 субъектам была предоставлена субсидия, 3 субъектам было отказано с связи с задолженностью по налогам, не предоставлением документов соответствующих требованиям. Во второй раз поступило 5 заявок от субъектов МСП, из них: 3 субъектам была предоставлена субсидия, 2 субъектам было отказано с связи с задолженностью по налогам.  По итогам 2 конкурсов субсидия предоставлена 6 субъектам МСП.
3.2.3. Возмещение части затрат, связанных с созданием и (или) развитием: центров времяпрепровождения детей, в том числе групп кратковременного пребывания детей; дошкольных образовательных центров.
Субсидия предоставлена 3 субъектам МСП. 
3.2.4. Возмещение части затрат по приобретению оборудования (основных средств) и лицензионных программных продуктов.
Субсидия предоставлена 5 субъектам МСП.
3.2.5.  Грантовая поддержка начинающих предпринимателей.
Предоставлено 3 гранта, каждый по 300 тыс. руб. ИП Валеева Н.У. (Ателье); ИП Айдакова Е.А.(Кондитерская  "В шоколаде"); ИП Хуснетдинова Т.Г. ("Три кота").
3.2.6. Развитие молодежного предпринимательства.
Предоставлено 2 гранта, каждый по 300 тыс. руб. ИП Дыринг Н.В. (Услуги листогиба); ИП Бунь А.Б. (ВелоДрайв).
3.2.7. Возмещение части затрат, связанных с прохождением курсов повышения квалификации.
Субсидия предоставлена 3 субъектам МСП.
3.2.8. Грантовая поддержка на развитие предпринимательства.
Предоставлен 1 грант на 600 тыс. руб. ИП Плотникова И.Н. (ИЗО студия "Зебра").
3.2.9. Возмещение части затрат, связанных с оплатой жилищно-коммунальных услуг в соответствии с договорами предоставления жилищно-коммунальных услуг по нежилым помещениям, используемым в целях осуществления предпринимательской деятельности.
Отклонение составило - 23,4 тыс. рублей. Данное мероприятие носит заявительных характер. Конкурс по данному мероприятию был объявлен 2 раза. В первый раз поступило 6 заявок от субъектов МСП, из них: 3 субъектам была предоставлена субсидия, 3 субъектам было отказано с связи с задолженностью по налогам. Во второй раз поступило 5 заявок от субъектов МСП, из них: 3 субъектам была предоставлена субсидия, 2 субъектам было отказано с связи с задолженностью по налогам. По итогам 2 конкурсов субсидия предоставлена 6 субъектам МСП.
</t>
  </si>
  <si>
    <t>Конкурс на выполнение проектных работ на обустройство автомобильных остановок в городе Когалыме не состоялся в связи с отсутствием заявок.</t>
  </si>
  <si>
    <t>Данным мероприятием предусмотрено исполнение следующих подмероприятий:
2.1.1. Материально-техническое обеспечение структурных подразделений Администрации города Когалыма. 
Экономия денежных средств по МБ 599,81 тыс. рублей сложилась в связи с отсутствием заявок на участие в электроном аукционе на заключение муниципального контракта на оказание услуг по модернизации сети VipNet. Принято решение о проведении электронного аукциона в 2019 году.
2.1.2. Организация представительских мероприятий (расходов) органов местного самоуправления города Когалыма.
Выделена спонсорская помощь для проведения Координационного совета представительных органов местного самоуправления муниципальных образований  ХМАО – Югры.  
По факту предоставленных расходов сложилась экономия МБ в размере 0,1 тыс. рублей.
2.1.3.  Обеспечение предоставления муниципальным служащим гарантий, установленных действующим законодательством о муниципальной службе. 
Экономия денежных средств сложилась в связи тем что:                                                                                                                          1. Денежные средства по данному мероприятию были запланированы с  учётом возможного увеличения получателей пенсии за выслугу лет.                                                                                                           
2. Увольнение муниципальных служащих Администрации города Когалыма в связи с выходом на пенсию в декабре 2018 не происходило.      
3. А также экономия денежных средств сложилась в связи с снижением  страховых премий по муниципальным контрактам на оказание услуг по обязательному страхованию имущества, жизни и здоровья муниципальных служащих по итогам проведенных электронных аукционов.
4.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2.1.4. Обеспечение расходов связанных с командировками. Экономия в размере 517,48 тыс. рублей.</t>
  </si>
  <si>
    <t>Экономия денежных средств сложилась
в связи тем, что муниципальные служащие отдела ЗАГС имеют минимальный стаж работы на  муниципальной службе, поэтому надбавки за выслугу лет, классный чин и надбавка за особые условия труда начислены  в минимальном размере, а также за счет проведения электронных торгов на приобретение почтовых марок и конвертов, оказания услуг по техническому сопровождению программных продуктов.</t>
  </si>
  <si>
    <t xml:space="preserve">Данным мероприятием предусмотрено исполнение следующих подмероприятий:
1.1.2. "Внесение изменений в генеральный план города Когалыма".
1.1.3. "Разработка проекта планировки и межевания территории в районе ул. Южная за р. Кирилл под индивидуальное жилищное строительство".
1.1.4.  "Внесение изменений в правила землепользования и застройки города Когалыма".
1.1.5. Наименование подмероприятия: "Внесение изменений в проект планировки и межевания территории по улице Сибирская".
1.1.6.  "Разработка проекта планировки и межевания территории 12 микрорайона".
1.1.7 "Внесение изменений в генеральный план в части установления границ зон территорий, подверженных риску возникновения ситуаций природного и техногенного характера. Зоны затопления, подтопления".
1.1.9  "Разработка проекта планировки и межевания территории 16 микрорайона".
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(в декабре 2017 года) и необходимостью его корректировки. 27.06.2018 прошла оплата по контракту. Заключен муниципальный контракт от 11.09.2018 №018730013718000185-0210863-01 на сумму 673 484,43 рубля на выполнение оказание услуг по разработке проекта планировки и межевания территории 16 микрорайона в городе Когалыме.
Срок оказания услуг – до 17.12.2018.
25.12.2018 прошла оплата по контракту из средств муниципального бюджета, 27.12.2018 прошла оплата по контракту из средств регионального бюджета.
Деньги расходуются по заявке на кассовый расход на перечисление межбюджетных трансфертов в форме субсидий на град.деятельность из бюджета ХМАО-Югры в бюджет МО г.Когалым под фактическую потребность (ОБ - 599,40 тыс.руб, МБ - 74,08 тыс.руб), в связи с чем сложилась экономия в бюджете на сумму 3 826,52 тыс.руб.
</t>
  </si>
  <si>
    <r>
      <t xml:space="preserve">Данным мероприятием предусмотрено исполнение следующих подмероприятий:
1.2.1."Магистральные и внутриквартальные инженерные сети застройки жилыми домами поселка Пионерный города Когалыма" </t>
    </r>
    <r>
      <rPr>
        <b/>
        <sz val="13"/>
        <rFont val="Times New Roman"/>
        <family val="1"/>
        <charset val="204"/>
      </rPr>
      <t>отклонение 13 475,9 тыс. рублей.</t>
    </r>
    <r>
      <rPr>
        <sz val="13"/>
        <rFont val="Times New Roman"/>
        <family val="1"/>
        <charset val="204"/>
      </rPr>
      <t xml:space="preserve">
1) Заключен муниципальный контракт 0187300013718000108 от 14.06.2018 на сумму 12 217,5 тыс. руб. на выполнение работ по инженерным изысканиям и корректировке проектной документации объекта. Работы по I этапу (инженерные изыскания, корректировка проектной документации, государственная экспертиза) ведутся с нарушением сроков, срок выполнения работ 31.10.2018 согласно МК.
2)</t>
    </r>
    <r>
      <rPr>
        <b/>
        <sz val="13"/>
        <rFont val="Times New Roman"/>
        <family val="1"/>
        <charset val="204"/>
      </rPr>
      <t xml:space="preserve"> Муниципальный контракт</t>
    </r>
    <r>
      <rPr>
        <sz val="13"/>
        <rFont val="Times New Roman"/>
        <family val="1"/>
        <charset val="204"/>
      </rPr>
      <t xml:space="preserve"> №0187300013717000085 от 27.06.2017 на строительство сетей тепловодоснабжения (13 этап), на 1 258,40 тыс. руб.</t>
    </r>
    <r>
      <rPr>
        <b/>
        <sz val="13"/>
        <rFont val="Times New Roman"/>
        <family val="1"/>
        <charset val="204"/>
      </rPr>
      <t xml:space="preserve"> расторгнут по решениям Арбитражного суда ХМАО-Югры и Восьмого апелляционного арбитражного суда г. Омск (Дело №А75-14096/2017).</t>
    </r>
    <r>
      <rPr>
        <sz val="13"/>
        <rFont val="Times New Roman"/>
        <family val="1"/>
        <charset val="204"/>
      </rPr>
      <t xml:space="preserve">
Постановлением Арбитражного суда Западно-Сибирского округа (г. Тюмень). Дело № А75-14096/2017 от 27.06.2018 вышеуказанные решения отменены, дело направлено в Арбитражный суд первой инстанции г. Ханты-Мансийск на повторное рассмотрение по решению кассационной инстанции города Тюмени, проводится повторное рассмотрение, назначена судебная экспертиза.                                                                                        
3) На депозитный счет Арбитражного суда ХМАО-Югры перечислены средства в размере 30,0 тыс. руб. для оплаты услуг судебной экспертизы.                                                                            
4) Заключен муниципальный контракт 25/2018 от 16.11.2018 на оказание услуг по оформлению технического плана сооружения сетей теплоснабжения по объекту на сумму 30,0 тыс. руб. Услуги оказаны и оплачены в полном объеме.</t>
    </r>
  </si>
  <si>
    <r>
      <t xml:space="preserve">
В рамках реализации муниципальной программы в 2018 году бюджету муниципального образования город Когалым доведены лимитами бюджетных обязательств на приобретение в муниципальную собственность 36 квартир в размере 111 511 500 рублей, в том числе:
- средства бюджета ХМАО– Югры – 99 245 100,00 рублей;
- средства бюджета г. Когалыма в части софинансирования –12 266 248,32 рублей. 
Бюджетом города Когалыма обеспечена доля софинансирования в полном объеме. 
Фактически заключены контракты на приобретение 29 жилых помещений общей площадью 1 680 кв.м. на сумму 87 598 025,10 рублей в том числе:
- в мае 2018 заключены муниципальные контракты на приобретение 6 жилых помещений, общей площадью 459,0 кв.м. Оплата по контрактам в сумме 21 927 761,10 рублей произведена в полном объеме.
- в декабре 2018 заключены муниципальные контракты на приобретение 23 жилых помещений, общей площадью 1 221,0 кв.м. на сумму 65 670,20 рублей.
</t>
    </r>
    <r>
      <rPr>
        <b/>
        <sz val="13"/>
        <rFont val="Times New Roman"/>
        <family val="1"/>
        <charset val="204"/>
      </rPr>
      <t>Сложилась экономия в размере 45 930,9 тыс. рублей по факту заключенных договоров на приобретение квартир.</t>
    </r>
  </si>
  <si>
    <r>
      <t xml:space="preserve">
Данным мероприятием предусмотрено исполнение следующих подмероприятий:
1.4.1. Строительство объекта: "Трехэтажный жилой дом № 3 по ул. Комсомольской".
Заключен контракт №КОГ-3/18 от10.07.2018 на выполнения работ по строительству объекта в том числе ПИР, дата окончания работ 21.12.2018. Перечислен аванс в размере 50% от цены контракта. 
1.4.2. Строительство объекта: "Трехэтажный жилой дом № 4 по ул. Комсомольской"
Заключен контракт №КОГ-4/18 от10.07.2018 на выполнения работ по строительству объекта в том числе ПИР, дата окончания работ 21.12.2018. Перечислен аванс в размере 50% от цены контракта.
</t>
    </r>
    <r>
      <rPr>
        <b/>
        <sz val="13"/>
        <rFont val="Times New Roman"/>
        <family val="1"/>
        <charset val="204"/>
      </rPr>
      <t xml:space="preserve">По вышеуказанным мероприятиям денежные средства не освоены, так как сроки окончания работ по контракту переходящие на 2019 год. </t>
    </r>
  </si>
  <si>
    <t xml:space="preserve">На текущую дату образовалась экономия денежных средств в связи с меньшим количеством дней на соревнованиях, с неполным составом команды, по причине болезни участника, оплата в соответствии с фактически предоставленным отчетным документам за проживание. </t>
  </si>
  <si>
    <t>Заключен муниципальный контракт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 проектируемого объекта. Цена контракта 98,00 тыс.руб. Срок оказания услуг по 30.11.2018. Работы ведутся с нарушением сроков, предусмотренных контрактом.</t>
  </si>
  <si>
    <t>Неисполнение по заработной плате и начислениям на оплату труда в связи с тем, что премия по итогам работы за 2017 год была выплачена согласно отработанного времени. В результате наличия временной вакансии на период отпуска по беременности и родам. В связи с наличием листов нетрудоспособности. Неисполнение по командировочным расходам сложилось согласно фактически предоставленным авансовым отчетам. Неисполнение по прочим выплатам персоналу (гарантии) сложилось в связи с тем, что муниципальные служащие за текущий период не воспользовались правом на на оплату льготного, лечебного проезда и частичную компенсацию стоимости оздоровительных и санаторно-курортных путевок.                                                                              
Экономия по торгам на оказание услуг страхования муниципальных служащих, на оказание услуг по информационному обеспечению и техническому сопровождению программных продуктов, на поставку почтовых марок и конвертов, на поставку канцелярских товаров.
Оплата транспортных услуг, услуг связи и выполнение работ по техническому обслуживанию и ремонту компьютерной и копировальной техники согласно фактически оказанным услугам.</t>
  </si>
  <si>
    <t>Определен поставщик на  выполнение работ по замене насосного оборудования фонтана, расположенного на площади по улице Мира - ИП Добровольский г.Когалым. Контракт заключен  сумму 666,167 тыс. руб. Работы выполнены, оплата проведена в полном объеме.</t>
  </si>
  <si>
    <t>"1.2.2. Строительство объекта: Блочная котельная по улице Комсомольская"
Контракт № 16/34 от 03.10.2016 на строительство объекта, функции заказчика по контракту переданы МУ "УКС г.Когалыма" 07.10.2016, цена контракта 43350,00 тыс. руб., срок завершения выполнения работ 31.08.2018. Контракт расторгнут на основании доп. соглашения от 06.11.2018. Погашена неустойка в сумме 488,93 тыс. руб. (претензия №1 направлена письмом 30-Исх-1992).
Заключен контракт №КОГ-8/18 от 16.11.2018, функция Заказчика по контракту переданы МУ "УКС г.Когалыма" 16.11.2018, цена контракта 34666,88 тыс.руб., срок завершения выполненных работ 31.07.2019. Выплачен аванс в размере 30% от цены контракта, ведутся работы.
Средства по мероприятию не освоены по причине срыва сроков выполнения работ подрядной организацией, а также по причине расторжения контракта и заключением нового контракта со сроком выполнения работ 31.07.2019.</t>
  </si>
  <si>
    <t>19. «Развитие муниципальной службы и резерва управленческих кадров в муниципальном образовании городской округ город Когалым»</t>
  </si>
  <si>
    <t>В рамках данного мероприятия в 2018 году была осуществлена организация конкурсов социально - значимых проектов (определены 4 победителя (общественных организации), с которыми заключены договора по предоставлению грантов в форме субсидий на реализацию социально-значимых проектов (200 000 рублей каждому), оказана консультационная, имущественная и организационная поддержка социально ориентированным некоммерческим организациям, обеспечено участие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Экономия сложилась по факту оплаты счетов на транспортные расходы  выезда участников из числа представителей общественных объединений.</t>
  </si>
</sst>
</file>

<file path=xl/styles.xml><?xml version="1.0" encoding="utf-8"?>
<styleSheet xmlns="http://schemas.openxmlformats.org/spreadsheetml/2006/main">
  <numFmts count="9">
    <numFmt numFmtId="43" formatCode="_-* #,##0.00\ _₽_-;\-* #,##0.00\ _₽_-;_-* &quot;-&quot;??\ _₽_-;_-@_-"/>
    <numFmt numFmtId="164" formatCode="#,##0.0_ ;[Red]\-#,##0.0\ "/>
    <numFmt numFmtId="165" formatCode="#,##0.0"/>
    <numFmt numFmtId="166" formatCode="0.0"/>
    <numFmt numFmtId="167" formatCode="_(* #,##0.0_);_(* \(#,##0.0\);_(* &quot;-&quot;??_);_(@_)"/>
    <numFmt numFmtId="168" formatCode="#,##0.00\ _₽"/>
    <numFmt numFmtId="169" formatCode="_-* #,##0.0\ _₽_-;\-* #,##0.0\ _₽_-;_-* &quot;-&quot;??\ _₽_-;_-@_-"/>
    <numFmt numFmtId="170" formatCode="#,##0.0\ _₽"/>
    <numFmt numFmtId="171" formatCode="_-* #,##0.0\ _₽_-;\-* #,##0.0\ _₽_-;_-* &quot;-&quot;?\ _₽_-;_-@_-"/>
  </numFmts>
  <fonts count="27">
    <font>
      <sz val="11"/>
      <color theme="1"/>
      <name val="Calibri"/>
      <family val="2"/>
      <scheme val="minor"/>
    </font>
    <font>
      <sz val="11"/>
      <color theme="1"/>
      <name val="Calibri"/>
      <family val="2"/>
      <scheme val="minor"/>
    </font>
    <font>
      <sz val="13"/>
      <name val="Times New Roman"/>
      <family val="1"/>
      <charset val="204"/>
    </font>
    <font>
      <b/>
      <sz val="13"/>
      <color theme="1"/>
      <name val="Times New Roman"/>
      <family val="1"/>
      <charset val="204"/>
    </font>
    <font>
      <b/>
      <sz val="13"/>
      <name val="Times New Roman"/>
      <family val="1"/>
      <charset val="204"/>
    </font>
    <font>
      <sz val="13"/>
      <color rgb="FFFF0000"/>
      <name val="Times New Roman"/>
      <family val="1"/>
      <charset val="204"/>
    </font>
    <font>
      <sz val="10"/>
      <name val="Arial"/>
      <family val="2"/>
      <charset val="204"/>
    </font>
    <font>
      <sz val="13"/>
      <color theme="1"/>
      <name val="Times New Roman"/>
      <family val="1"/>
      <charset val="204"/>
    </font>
    <font>
      <sz val="10"/>
      <color theme="1"/>
      <name val="Calibri"/>
      <family val="2"/>
      <scheme val="minor"/>
    </font>
    <font>
      <b/>
      <sz val="13"/>
      <color rgb="FFFF0000"/>
      <name val="Times New Roman"/>
      <family val="1"/>
      <charset val="204"/>
    </font>
    <font>
      <sz val="11"/>
      <color rgb="FFFF0000"/>
      <name val="Calibri"/>
      <family val="2"/>
      <scheme val="minor"/>
    </font>
    <font>
      <sz val="14"/>
      <color theme="1"/>
      <name val="Calibri"/>
      <family val="2"/>
      <scheme val="minor"/>
    </font>
    <font>
      <sz val="13"/>
      <color theme="1"/>
      <name val="Calibri"/>
      <family val="2"/>
      <scheme val="minor"/>
    </font>
    <font>
      <sz val="13"/>
      <color rgb="FFFF0000"/>
      <name val="Calibri"/>
      <family val="2"/>
      <scheme val="minor"/>
    </font>
    <font>
      <sz val="13"/>
      <name val="Calibri"/>
      <family val="2"/>
      <scheme val="minor"/>
    </font>
    <font>
      <sz val="13"/>
      <color theme="9" tint="-0.249977111117893"/>
      <name val="Times New Roman"/>
      <family val="1"/>
      <charset val="204"/>
    </font>
    <font>
      <sz val="13"/>
      <color theme="9" tint="-0.249977111117893"/>
      <name val="Calibri"/>
      <family val="2"/>
      <scheme val="minor"/>
    </font>
    <font>
      <sz val="11"/>
      <color theme="9" tint="-0.249977111117893"/>
      <name val="Calibri"/>
      <family val="2"/>
      <scheme val="minor"/>
    </font>
    <font>
      <sz val="13"/>
      <color theme="6" tint="0.79998168889431442"/>
      <name val="Calibri"/>
      <family val="2"/>
      <scheme val="minor"/>
    </font>
    <font>
      <b/>
      <sz val="13"/>
      <color rgb="FFFF0000"/>
      <name val="Calibri"/>
      <family val="2"/>
      <scheme val="minor"/>
    </font>
    <font>
      <b/>
      <sz val="11"/>
      <color rgb="FFFF0000"/>
      <name val="Calibri"/>
      <family val="2"/>
      <scheme val="minor"/>
    </font>
    <font>
      <b/>
      <sz val="13"/>
      <color theme="1"/>
      <name val="Calibri"/>
      <family val="2"/>
      <scheme val="minor"/>
    </font>
    <font>
      <b/>
      <sz val="11"/>
      <color theme="1"/>
      <name val="Calibri"/>
      <family val="2"/>
      <scheme val="minor"/>
    </font>
    <font>
      <b/>
      <sz val="13"/>
      <name val="Calibri"/>
      <family val="2"/>
      <scheme val="minor"/>
    </font>
    <font>
      <i/>
      <sz val="13"/>
      <name val="Times New Roman"/>
      <family val="1"/>
      <charset val="204"/>
    </font>
    <font>
      <b/>
      <sz val="18"/>
      <color rgb="FFFF0000"/>
      <name val="Calibri"/>
      <family val="2"/>
      <charset val="204"/>
      <scheme val="minor"/>
    </font>
    <font>
      <b/>
      <sz val="14"/>
      <color theme="1"/>
      <name val="Calibri"/>
      <family val="2"/>
      <charset val="204"/>
      <scheme val="minor"/>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251">
    <xf numFmtId="0" fontId="0" fillId="0" borderId="0" xfId="0"/>
    <xf numFmtId="4" fontId="2" fillId="0" borderId="0"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justify" vertical="center" wrapText="1"/>
    </xf>
    <xf numFmtId="4" fontId="4" fillId="0" borderId="1" xfId="0" applyNumberFormat="1" applyFont="1" applyFill="1" applyBorder="1" applyAlignment="1">
      <alignment vertical="center" wrapText="1"/>
    </xf>
    <xf numFmtId="0" fontId="0" fillId="0" borderId="0" xfId="0" applyAlignment="1">
      <alignment vertical="center"/>
    </xf>
    <xf numFmtId="4" fontId="2" fillId="0" borderId="1" xfId="0" applyNumberFormat="1" applyFont="1" applyFill="1" applyBorder="1" applyAlignment="1">
      <alignment horizontal="justify" wrapText="1"/>
    </xf>
    <xf numFmtId="0" fontId="4"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xf>
    <xf numFmtId="165" fontId="2" fillId="0" borderId="1" xfId="0" applyNumberFormat="1" applyFont="1" applyFill="1" applyBorder="1" applyAlignment="1">
      <alignment horizontal="justify" vertical="center" wrapText="1"/>
    </xf>
    <xf numFmtId="164" fontId="2" fillId="0" borderId="1" xfId="0" applyNumberFormat="1"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xf>
    <xf numFmtId="0" fontId="2" fillId="0" borderId="1" xfId="0" applyFont="1" applyFill="1" applyBorder="1" applyAlignment="1">
      <alignment horizontal="justify" wrapText="1"/>
    </xf>
    <xf numFmtId="0" fontId="0" fillId="0" borderId="0" xfId="0" applyFill="1" applyAlignment="1">
      <alignment vertical="center"/>
    </xf>
    <xf numFmtId="0" fontId="2" fillId="0" borderId="1" xfId="0" applyNumberFormat="1" applyFont="1" applyFill="1" applyBorder="1" applyAlignment="1">
      <alignment horizontal="justify" vertical="center" wrapText="1"/>
    </xf>
    <xf numFmtId="0" fontId="4" fillId="0" borderId="1" xfId="0" applyFont="1" applyFill="1" applyBorder="1" applyAlignment="1" applyProtection="1">
      <alignment horizontal="justify" vertical="center" wrapText="1"/>
    </xf>
    <xf numFmtId="2" fontId="2" fillId="0" borderId="1" xfId="0" applyNumberFormat="1" applyFont="1" applyFill="1" applyBorder="1" applyAlignment="1">
      <alignment horizontal="justify" vertical="center" wrapText="1"/>
    </xf>
    <xf numFmtId="43" fontId="2"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0" fontId="0" fillId="0" borderId="0" xfId="0" applyFill="1"/>
    <xf numFmtId="0" fontId="3" fillId="3" borderId="1" xfId="0" applyFont="1" applyFill="1" applyBorder="1"/>
    <xf numFmtId="0" fontId="7" fillId="0" borderId="1" xfId="0" applyFont="1" applyBorder="1"/>
    <xf numFmtId="0" fontId="2" fillId="4" borderId="1" xfId="0" applyFont="1" applyFill="1" applyBorder="1" applyAlignment="1">
      <alignment horizontal="justify" vertical="center" wrapText="1"/>
    </xf>
    <xf numFmtId="4"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0" fillId="0" borderId="0" xfId="0" applyFont="1"/>
    <xf numFmtId="0" fontId="9" fillId="0" borderId="1" xfId="0" applyFont="1" applyFill="1" applyBorder="1" applyAlignment="1">
      <alignment horizontal="justify" vertical="center" wrapText="1"/>
    </xf>
    <xf numFmtId="0" fontId="10" fillId="0" borderId="0" xfId="0" applyFont="1" applyAlignment="1">
      <alignment vertical="center"/>
    </xf>
    <xf numFmtId="4" fontId="5" fillId="0" borderId="1" xfId="0" applyNumberFormat="1" applyFont="1" applyFill="1" applyBorder="1" applyAlignment="1">
      <alignment horizontal="justify" wrapText="1"/>
    </xf>
    <xf numFmtId="164" fontId="5" fillId="0" borderId="1" xfId="0" applyNumberFormat="1" applyFont="1" applyFill="1" applyBorder="1" applyAlignment="1">
      <alignment horizontal="justify" vertical="center" wrapText="1"/>
    </xf>
    <xf numFmtId="0" fontId="10" fillId="0" borderId="0" xfId="0" applyFont="1" applyFill="1" applyAlignment="1">
      <alignment vertical="center"/>
    </xf>
    <xf numFmtId="2" fontId="5" fillId="0" borderId="1" xfId="0" applyNumberFormat="1" applyFont="1" applyFill="1" applyBorder="1" applyAlignment="1">
      <alignment horizontal="justify" vertical="center" wrapText="1"/>
    </xf>
    <xf numFmtId="0" fontId="10" fillId="0" borderId="0" xfId="0" applyFont="1" applyFill="1"/>
    <xf numFmtId="0" fontId="10" fillId="0" borderId="0" xfId="0" applyFont="1" applyAlignment="1"/>
    <xf numFmtId="0" fontId="10" fillId="0" borderId="0" xfId="0" applyFont="1" applyFill="1" applyAlignment="1"/>
    <xf numFmtId="168" fontId="9" fillId="0" borderId="1" xfId="0" applyNumberFormat="1" applyFont="1" applyFill="1" applyBorder="1" applyAlignment="1">
      <alignment horizontal="left" wrapText="1"/>
    </xf>
    <xf numFmtId="0" fontId="5" fillId="0" borderId="1" xfId="0" applyFont="1" applyFill="1" applyBorder="1" applyAlignment="1">
      <alignment vertical="center" wrapText="1"/>
    </xf>
    <xf numFmtId="0" fontId="5" fillId="0" borderId="1" xfId="0" applyNumberFormat="1" applyFont="1" applyFill="1" applyBorder="1" applyAlignment="1" applyProtection="1">
      <alignment horizontal="justify" vertical="center" wrapText="1"/>
    </xf>
    <xf numFmtId="0" fontId="10" fillId="0" borderId="0" xfId="0" applyFont="1" applyBorder="1"/>
    <xf numFmtId="0" fontId="11" fillId="0" borderId="0" xfId="0" applyFont="1"/>
    <xf numFmtId="0" fontId="12" fillId="0" borderId="0" xfId="0" applyFont="1"/>
    <xf numFmtId="0" fontId="7" fillId="0" borderId="0" xfId="0" applyFont="1"/>
    <xf numFmtId="1" fontId="3" fillId="0" borderId="1" xfId="0" applyNumberFormat="1" applyFont="1" applyBorder="1" applyAlignment="1">
      <alignment horizontal="center" vertical="center" wrapText="1"/>
    </xf>
    <xf numFmtId="0" fontId="13" fillId="0" borderId="0" xfId="0" applyFont="1"/>
    <xf numFmtId="0" fontId="13" fillId="0" borderId="0" xfId="0" applyFont="1" applyAlignment="1">
      <alignment vertical="center"/>
    </xf>
    <xf numFmtId="0" fontId="13" fillId="0" borderId="0" xfId="0" applyFont="1" applyFill="1" applyAlignment="1">
      <alignment vertical="center"/>
    </xf>
    <xf numFmtId="164" fontId="13" fillId="0" borderId="0" xfId="0" applyNumberFormat="1" applyFont="1"/>
    <xf numFmtId="0" fontId="13" fillId="0" borderId="0" xfId="0" applyFont="1" applyFill="1"/>
    <xf numFmtId="0" fontId="13" fillId="0" borderId="0" xfId="0" applyFont="1" applyAlignment="1"/>
    <xf numFmtId="165" fontId="13" fillId="0" borderId="0" xfId="0" applyNumberFormat="1" applyFont="1"/>
    <xf numFmtId="0" fontId="12" fillId="0" borderId="0" xfId="0" applyFont="1" applyFill="1"/>
    <xf numFmtId="0" fontId="2" fillId="0" borderId="1" xfId="0" applyFont="1" applyFill="1" applyBorder="1" applyAlignment="1">
      <alignment horizontal="left" vertical="center" wrapText="1"/>
    </xf>
    <xf numFmtId="0" fontId="12" fillId="0" borderId="0" xfId="0" applyFont="1" applyAlignment="1">
      <alignment vertical="center"/>
    </xf>
    <xf numFmtId="0" fontId="13" fillId="0" borderId="0" xfId="0" applyFont="1" applyFill="1" applyAlignment="1"/>
    <xf numFmtId="0" fontId="13" fillId="0" borderId="0" xfId="0" applyFont="1" applyBorder="1"/>
    <xf numFmtId="0" fontId="12" fillId="0" borderId="0" xfId="0" applyFont="1" applyFill="1" applyAlignment="1">
      <alignment vertical="center"/>
    </xf>
    <xf numFmtId="4" fontId="5" fillId="0" borderId="1" xfId="0" applyNumberFormat="1" applyFont="1" applyFill="1" applyBorder="1" applyAlignment="1">
      <alignment horizontal="justify" vertical="center" wrapText="1"/>
    </xf>
    <xf numFmtId="165" fontId="14" fillId="0" borderId="0" xfId="0" applyNumberFormat="1" applyFont="1" applyFill="1" applyAlignment="1">
      <alignment horizontal="left"/>
    </xf>
    <xf numFmtId="0" fontId="2" fillId="0" borderId="1" xfId="0" applyNumberFormat="1" applyFont="1" applyFill="1" applyBorder="1" applyAlignment="1" applyProtection="1">
      <alignment horizontal="justify" vertical="center" wrapText="1"/>
    </xf>
    <xf numFmtId="4" fontId="2" fillId="0" borderId="1" xfId="0" applyNumberFormat="1" applyFont="1" applyFill="1" applyBorder="1" applyAlignment="1" applyProtection="1">
      <alignment horizontal="justify" vertical="center" wrapText="1"/>
    </xf>
    <xf numFmtId="0" fontId="2" fillId="0" borderId="1" xfId="0" applyFont="1" applyBorder="1" applyAlignment="1">
      <alignment horizontal="justify" vertical="center"/>
    </xf>
    <xf numFmtId="0" fontId="16" fillId="0" borderId="0" xfId="0" applyFont="1" applyFill="1" applyAlignment="1">
      <alignment vertical="center"/>
    </xf>
    <xf numFmtId="0" fontId="17" fillId="0" borderId="0" xfId="0" applyFont="1" applyFill="1" applyAlignment="1">
      <alignment vertical="center"/>
    </xf>
    <xf numFmtId="0" fontId="15" fillId="0" borderId="1" xfId="0" applyFont="1" applyFill="1" applyBorder="1" applyAlignment="1">
      <alignment horizontal="justify" vertical="center" wrapText="1"/>
    </xf>
    <xf numFmtId="0" fontId="16" fillId="0" borderId="0" xfId="0" applyFont="1" applyAlignment="1">
      <alignment vertical="center"/>
    </xf>
    <xf numFmtId="0" fontId="17" fillId="0" borderId="0" xfId="0" applyFont="1" applyAlignment="1">
      <alignment vertical="center"/>
    </xf>
    <xf numFmtId="2" fontId="15" fillId="0" borderId="1" xfId="0" applyNumberFormat="1" applyFont="1" applyFill="1" applyBorder="1" applyAlignment="1">
      <alignment horizontal="justify" vertical="center" wrapText="1"/>
    </xf>
    <xf numFmtId="4" fontId="15" fillId="0" borderId="1" xfId="0" applyNumberFormat="1" applyFont="1" applyFill="1" applyBorder="1" applyAlignment="1" applyProtection="1">
      <alignment horizontal="justify" vertical="center" wrapText="1"/>
    </xf>
    <xf numFmtId="4" fontId="4" fillId="0" borderId="1" xfId="0" applyNumberFormat="1" applyFont="1" applyFill="1" applyBorder="1" applyAlignment="1" applyProtection="1">
      <alignment vertical="center" wrapText="1"/>
      <protection locked="0"/>
    </xf>
    <xf numFmtId="0" fontId="4" fillId="4" borderId="1" xfId="0" applyFont="1" applyFill="1" applyBorder="1" applyAlignment="1" applyProtection="1">
      <alignment vertical="top" wrapText="1"/>
    </xf>
    <xf numFmtId="2" fontId="4" fillId="0" borderId="1" xfId="0" applyNumberFormat="1" applyFont="1" applyFill="1" applyBorder="1" applyAlignment="1">
      <alignment horizontal="justify" vertical="center" wrapText="1"/>
    </xf>
    <xf numFmtId="0" fontId="2"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18" fillId="0" borderId="0" xfId="0" applyFont="1" applyAlignment="1">
      <alignment vertical="center"/>
    </xf>
    <xf numFmtId="0" fontId="4" fillId="0" borderId="1" xfId="0" applyFont="1" applyFill="1" applyBorder="1" applyAlignment="1">
      <alignment horizontal="left" vertical="center" wrapText="1"/>
    </xf>
    <xf numFmtId="49" fontId="2" fillId="0" borderId="2" xfId="0" applyNumberFormat="1" applyFont="1" applyFill="1" applyBorder="1" applyAlignment="1">
      <alignment horizontal="justify"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lignment horizontal="left" wrapText="1"/>
    </xf>
    <xf numFmtId="165" fontId="13" fillId="0" borderId="0" xfId="0" applyNumberFormat="1" applyFont="1" applyAlignment="1">
      <alignment vertical="center"/>
    </xf>
    <xf numFmtId="165" fontId="13" fillId="0" borderId="0" xfId="0" applyNumberFormat="1" applyFont="1" applyFill="1"/>
    <xf numFmtId="165" fontId="14" fillId="0" borderId="0" xfId="0" applyNumberFormat="1" applyFont="1" applyAlignment="1">
      <alignment vertical="center"/>
    </xf>
    <xf numFmtId="0" fontId="2" fillId="0" borderId="2" xfId="0" applyFont="1" applyFill="1" applyBorder="1" applyAlignment="1">
      <alignment horizontal="justify" vertical="center" wrapText="1"/>
    </xf>
    <xf numFmtId="0" fontId="4" fillId="3" borderId="1" xfId="0" applyFont="1" applyFill="1" applyBorder="1" applyAlignment="1">
      <alignment horizontal="justify" wrapText="1"/>
    </xf>
    <xf numFmtId="0" fontId="4" fillId="3" borderId="1" xfId="0" applyFont="1" applyFill="1" applyBorder="1" applyAlignment="1">
      <alignment horizontal="justify" vertical="center" wrapText="1"/>
    </xf>
    <xf numFmtId="0" fontId="12" fillId="3" borderId="0" xfId="0" applyFont="1" applyFill="1"/>
    <xf numFmtId="0" fontId="0" fillId="3" borderId="0" xfId="0" applyFill="1"/>
    <xf numFmtId="4" fontId="5" fillId="3" borderId="1" xfId="0" applyNumberFormat="1" applyFont="1" applyFill="1" applyBorder="1" applyAlignment="1">
      <alignment horizontal="justify" vertical="center" wrapText="1"/>
    </xf>
    <xf numFmtId="0" fontId="13" fillId="3" borderId="0" xfId="0" applyFont="1" applyFill="1"/>
    <xf numFmtId="0" fontId="10" fillId="3" borderId="0" xfId="0" applyFont="1" applyFill="1"/>
    <xf numFmtId="4" fontId="4" fillId="3" borderId="1" xfId="0" applyNumberFormat="1" applyFont="1" applyFill="1" applyBorder="1" applyAlignment="1">
      <alignment horizontal="justify" vertical="center" wrapText="1"/>
    </xf>
    <xf numFmtId="0" fontId="5" fillId="3" borderId="1" xfId="0" applyFont="1" applyFill="1" applyBorder="1" applyAlignment="1">
      <alignment horizontal="justify" vertical="center" wrapText="1"/>
    </xf>
    <xf numFmtId="0" fontId="16" fillId="3" borderId="0" xfId="0" applyFont="1" applyFill="1" applyAlignment="1">
      <alignment vertical="center"/>
    </xf>
    <xf numFmtId="0" fontId="17" fillId="3" borderId="0" xfId="0" applyFont="1" applyFill="1" applyAlignment="1">
      <alignment vertical="center"/>
    </xf>
    <xf numFmtId="164" fontId="13" fillId="3" borderId="0" xfId="0" applyNumberFormat="1" applyFont="1" applyFill="1"/>
    <xf numFmtId="4" fontId="2" fillId="3" borderId="1" xfId="0" applyNumberFormat="1" applyFont="1" applyFill="1" applyBorder="1" applyAlignment="1">
      <alignment horizontal="justify" vertical="center" wrapText="1"/>
    </xf>
    <xf numFmtId="0" fontId="13" fillId="3" borderId="0" xfId="0" applyFont="1" applyFill="1" applyAlignment="1">
      <alignment vertical="center"/>
    </xf>
    <xf numFmtId="0" fontId="10" fillId="3" borderId="0" xfId="0" applyFont="1" applyFill="1" applyAlignment="1">
      <alignment vertical="center"/>
    </xf>
    <xf numFmtId="0" fontId="2" fillId="3" borderId="1" xfId="0" applyFont="1" applyFill="1" applyBorder="1" applyAlignment="1">
      <alignment horizontal="justify" vertical="center" wrapText="1"/>
    </xf>
    <xf numFmtId="0" fontId="12" fillId="3" borderId="0" xfId="0" applyFont="1" applyFill="1" applyAlignment="1">
      <alignment vertical="center"/>
    </xf>
    <xf numFmtId="0" fontId="0" fillId="3" borderId="0" xfId="0" applyFill="1" applyAlignment="1">
      <alignment vertical="center"/>
    </xf>
    <xf numFmtId="165" fontId="14" fillId="3" borderId="0" xfId="0" applyNumberFormat="1" applyFont="1" applyFill="1" applyAlignment="1">
      <alignment horizontal="left"/>
    </xf>
    <xf numFmtId="165" fontId="13" fillId="3" borderId="0" xfId="0" applyNumberFormat="1" applyFont="1" applyFill="1"/>
    <xf numFmtId="0" fontId="4" fillId="3" borderId="1" xfId="0" applyFont="1" applyFill="1" applyBorder="1" applyAlignment="1" applyProtection="1">
      <alignment horizontal="justify" vertical="center" wrapText="1"/>
      <protection locked="0"/>
    </xf>
    <xf numFmtId="4" fontId="2" fillId="0" borderId="0" xfId="0" applyNumberFormat="1" applyFont="1" applyFill="1" applyBorder="1" applyAlignment="1">
      <alignment horizontal="justify" vertical="center" wrapText="1"/>
    </xf>
    <xf numFmtId="2" fontId="2" fillId="3" borderId="1" xfId="0" applyNumberFormat="1" applyFont="1" applyFill="1" applyBorder="1" applyAlignment="1">
      <alignment horizontal="justify" vertical="center" wrapText="1"/>
    </xf>
    <xf numFmtId="0" fontId="12" fillId="3" borderId="1" xfId="0" applyFont="1" applyFill="1" applyBorder="1" applyAlignment="1">
      <alignment horizontal="justify"/>
    </xf>
    <xf numFmtId="0" fontId="12" fillId="0" borderId="1" xfId="0" applyFont="1" applyBorder="1" applyAlignment="1">
      <alignment horizontal="justify"/>
    </xf>
    <xf numFmtId="0" fontId="4" fillId="4" borderId="1" xfId="0" applyFont="1" applyFill="1" applyBorder="1" applyAlignment="1">
      <alignment horizontal="left" vertical="center" wrapText="1"/>
    </xf>
    <xf numFmtId="0" fontId="2" fillId="4" borderId="1" xfId="2"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Alignment="1">
      <alignment horizontal="righ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164" fontId="4"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165" fontId="4" fillId="3" borderId="1" xfId="1" applyNumberFormat="1" applyFont="1" applyFill="1" applyBorder="1" applyAlignment="1">
      <alignment horizontal="right" vertical="center"/>
    </xf>
    <xf numFmtId="165" fontId="2" fillId="0" borderId="1" xfId="1" applyNumberFormat="1" applyFont="1" applyFill="1" applyBorder="1" applyAlignment="1">
      <alignment horizontal="right" vertical="center"/>
    </xf>
    <xf numFmtId="165" fontId="4" fillId="0" borderId="1" xfId="0" applyNumberFormat="1" applyFont="1" applyFill="1" applyBorder="1" applyAlignment="1">
      <alignment horizontal="right" vertical="center" wrapText="1"/>
    </xf>
    <xf numFmtId="165" fontId="4" fillId="0" borderId="1" xfId="0" applyNumberFormat="1" applyFont="1" applyFill="1" applyBorder="1" applyAlignment="1" applyProtection="1">
      <alignment horizontal="right" vertical="center" wrapText="1"/>
    </xf>
    <xf numFmtId="165" fontId="4" fillId="3"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165" fontId="15" fillId="0" borderId="1" xfId="0" applyNumberFormat="1" applyFont="1" applyFill="1" applyBorder="1" applyAlignment="1">
      <alignment horizontal="right" vertical="center" wrapText="1"/>
    </xf>
    <xf numFmtId="165" fontId="15"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164" fontId="4" fillId="3"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166" fontId="2" fillId="0" borderId="1" xfId="0" applyNumberFormat="1" applyFont="1" applyFill="1" applyBorder="1" applyAlignment="1">
      <alignment horizontal="right" vertical="center" wrapText="1"/>
    </xf>
    <xf numFmtId="166" fontId="2" fillId="0" borderId="1" xfId="0" applyNumberFormat="1" applyFont="1" applyFill="1" applyBorder="1" applyAlignment="1" applyProtection="1">
      <alignment horizontal="right" vertical="center" wrapText="1"/>
    </xf>
    <xf numFmtId="166" fontId="4" fillId="3" borderId="1" xfId="0" applyNumberFormat="1" applyFont="1" applyFill="1" applyBorder="1" applyAlignment="1">
      <alignment horizontal="right" vertical="center" wrapText="1"/>
    </xf>
    <xf numFmtId="167" fontId="2" fillId="0" borderId="1" xfId="0" applyNumberFormat="1" applyFont="1" applyFill="1" applyBorder="1" applyAlignment="1">
      <alignment horizontal="right" vertical="center" wrapText="1"/>
    </xf>
    <xf numFmtId="167" fontId="4" fillId="3" borderId="1" xfId="0" applyNumberFormat="1" applyFont="1" applyFill="1" applyBorder="1" applyAlignment="1">
      <alignment horizontal="right" vertical="center" wrapText="1"/>
    </xf>
    <xf numFmtId="167" fontId="4" fillId="0" borderId="1" xfId="0" applyNumberFormat="1" applyFont="1" applyFill="1" applyBorder="1" applyAlignment="1">
      <alignment horizontal="right" vertical="center" wrapText="1"/>
    </xf>
    <xf numFmtId="165" fontId="4" fillId="3" borderId="1" xfId="0" applyNumberFormat="1" applyFont="1" applyFill="1" applyBorder="1" applyAlignment="1" applyProtection="1">
      <alignment horizontal="right" vertical="center"/>
    </xf>
    <xf numFmtId="165" fontId="2" fillId="0" borderId="1" xfId="0" applyNumberFormat="1" applyFont="1" applyFill="1" applyBorder="1" applyAlignment="1" applyProtection="1">
      <alignment horizontal="right" vertical="center"/>
    </xf>
    <xf numFmtId="165" fontId="5" fillId="0" borderId="1" xfId="0" applyNumberFormat="1" applyFont="1" applyFill="1" applyBorder="1" applyAlignment="1">
      <alignment horizontal="right" vertical="center" wrapText="1"/>
    </xf>
    <xf numFmtId="165" fontId="4" fillId="3" borderId="1" xfId="1" applyNumberFormat="1" applyFont="1" applyFill="1" applyBorder="1" applyAlignment="1">
      <alignment horizontal="right" vertical="center" wrapText="1"/>
    </xf>
    <xf numFmtId="165" fontId="2" fillId="0" borderId="1" xfId="1" applyNumberFormat="1" applyFont="1" applyFill="1" applyBorder="1" applyAlignment="1">
      <alignment horizontal="right" vertical="center" wrapText="1"/>
    </xf>
    <xf numFmtId="164" fontId="2" fillId="0" borderId="1" xfId="0"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protection locked="0"/>
    </xf>
    <xf numFmtId="164" fontId="4" fillId="3" borderId="1" xfId="0" applyNumberFormat="1" applyFont="1" applyFill="1" applyBorder="1" applyAlignment="1" applyProtection="1">
      <alignment horizontal="right" vertical="center" wrapText="1"/>
      <protection locked="0"/>
    </xf>
    <xf numFmtId="164" fontId="4" fillId="3" borderId="1" xfId="0"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wrapText="1"/>
      <protection locked="0"/>
    </xf>
    <xf numFmtId="170" fontId="3" fillId="3" borderId="1" xfId="0" applyNumberFormat="1" applyFont="1" applyFill="1" applyBorder="1" applyAlignment="1">
      <alignment horizontal="right" vertical="center" wrapText="1"/>
    </xf>
    <xf numFmtId="169" fontId="7" fillId="0" borderId="1" xfId="0" applyNumberFormat="1" applyFont="1" applyBorder="1" applyAlignment="1">
      <alignment horizontal="right" vertical="center" wrapText="1"/>
    </xf>
    <xf numFmtId="171" fontId="0" fillId="0" borderId="0" xfId="0" applyNumberFormat="1" applyAlignment="1">
      <alignment horizontal="right" vertical="center"/>
    </xf>
    <xf numFmtId="165" fontId="4" fillId="0" borderId="1" xfId="0" applyNumberFormat="1" applyFont="1" applyFill="1" applyBorder="1" applyAlignment="1">
      <alignment horizontal="right" vertical="center"/>
    </xf>
    <xf numFmtId="0" fontId="19" fillId="0" borderId="0" xfId="0" applyFont="1" applyFill="1"/>
    <xf numFmtId="0" fontId="20" fillId="0" borderId="0" xfId="0" applyFont="1" applyFill="1"/>
    <xf numFmtId="165" fontId="19" fillId="0" borderId="0" xfId="0" applyNumberFormat="1" applyFont="1" applyFill="1"/>
    <xf numFmtId="164" fontId="13" fillId="0" borderId="0" xfId="0" applyNumberFormat="1" applyFont="1" applyFill="1"/>
    <xf numFmtId="164" fontId="19" fillId="0" borderId="0" xfId="0" applyNumberFormat="1" applyFont="1" applyFill="1"/>
    <xf numFmtId="0" fontId="19" fillId="0" borderId="0" xfId="0" applyFont="1" applyAlignment="1"/>
    <xf numFmtId="0" fontId="20" fillId="0" borderId="0" xfId="0" applyFont="1" applyAlignment="1"/>
    <xf numFmtId="0" fontId="19" fillId="0" borderId="0" xfId="0" applyFont="1" applyAlignment="1">
      <alignment vertical="center"/>
    </xf>
    <xf numFmtId="0" fontId="20" fillId="0" borderId="0" xfId="0" applyFont="1" applyAlignment="1">
      <alignment vertical="center"/>
    </xf>
    <xf numFmtId="0" fontId="4" fillId="4" borderId="1" xfId="0" applyFont="1" applyFill="1" applyBorder="1" applyAlignment="1">
      <alignment horizontal="justify" vertical="top" wrapText="1"/>
    </xf>
    <xf numFmtId="0" fontId="19" fillId="0" borderId="0" xfId="0" applyFont="1"/>
    <xf numFmtId="165" fontId="19" fillId="0" borderId="0" xfId="0" applyNumberFormat="1" applyFont="1"/>
    <xf numFmtId="0" fontId="20" fillId="0" borderId="0" xfId="0" applyFont="1"/>
    <xf numFmtId="0" fontId="4" fillId="0" borderId="1" xfId="0" applyNumberFormat="1" applyFont="1" applyFill="1" applyBorder="1" applyAlignment="1">
      <alignment horizontal="justify" vertical="center" wrapText="1"/>
    </xf>
    <xf numFmtId="0" fontId="21" fillId="0" borderId="0" xfId="0" applyFont="1" applyFill="1"/>
    <xf numFmtId="0" fontId="22" fillId="0" borderId="0" xfId="0" applyFont="1" applyFill="1"/>
    <xf numFmtId="0" fontId="18" fillId="0" borderId="0" xfId="0" applyFont="1" applyFill="1" applyAlignment="1">
      <alignment vertical="center"/>
    </xf>
    <xf numFmtId="165" fontId="13" fillId="0" borderId="0" xfId="0" applyNumberFormat="1"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165" fontId="19" fillId="0" borderId="0" xfId="0" applyNumberFormat="1" applyFont="1" applyFill="1" applyAlignment="1">
      <alignment vertical="center"/>
    </xf>
    <xf numFmtId="166" fontId="4" fillId="0" borderId="1" xfId="0" applyNumberFormat="1" applyFont="1" applyFill="1" applyBorder="1" applyAlignment="1" applyProtection="1">
      <alignment horizontal="right" vertical="center" wrapText="1"/>
    </xf>
    <xf numFmtId="166" fontId="4" fillId="0" borderId="1" xfId="0" applyNumberFormat="1" applyFont="1" applyFill="1" applyBorder="1" applyAlignment="1">
      <alignment horizontal="right" vertical="center" wrapText="1"/>
    </xf>
    <xf numFmtId="166" fontId="19" fillId="0" borderId="0" xfId="0" applyNumberFormat="1" applyFont="1" applyFill="1" applyAlignment="1">
      <alignment vertical="center"/>
    </xf>
    <xf numFmtId="0" fontId="4" fillId="0" borderId="2" xfId="0" applyFont="1" applyFill="1" applyBorder="1" applyAlignment="1">
      <alignment horizontal="justify" vertical="center" wrapText="1"/>
    </xf>
    <xf numFmtId="167" fontId="4" fillId="0" borderId="2" xfId="1" applyNumberFormat="1" applyFont="1" applyFill="1" applyBorder="1" applyAlignment="1">
      <alignment horizontal="right" vertical="center" wrapText="1"/>
    </xf>
    <xf numFmtId="0" fontId="22" fillId="0" borderId="0" xfId="0" applyFont="1" applyFill="1" applyAlignment="1">
      <alignment wrapText="1"/>
    </xf>
    <xf numFmtId="165" fontId="21" fillId="0" borderId="0" xfId="0" applyNumberFormat="1" applyFont="1" applyFill="1"/>
    <xf numFmtId="0" fontId="7" fillId="0" borderId="0" xfId="0" applyFont="1" applyFill="1" applyAlignment="1">
      <alignment horizontal="justify" vertical="center"/>
    </xf>
    <xf numFmtId="0" fontId="7" fillId="0" borderId="0" xfId="0" applyFont="1" applyFill="1" applyAlignment="1">
      <alignment horizontal="justify" vertical="center" wrapText="1"/>
    </xf>
    <xf numFmtId="0" fontId="4" fillId="0" borderId="1" xfId="0" applyNumberFormat="1" applyFont="1" applyFill="1" applyBorder="1" applyAlignment="1" applyProtection="1">
      <alignment horizontal="justify" vertical="center" wrapText="1"/>
    </xf>
    <xf numFmtId="0" fontId="20" fillId="0" borderId="0" xfId="0" applyFont="1" applyFill="1" applyAlignment="1">
      <alignment horizontal="center" wrapText="1"/>
    </xf>
    <xf numFmtId="165" fontId="19" fillId="0" borderId="0" xfId="0" applyNumberFormat="1" applyFont="1" applyFill="1" applyAlignment="1"/>
    <xf numFmtId="0" fontId="19" fillId="0" borderId="0" xfId="0" applyFont="1" applyFill="1" applyAlignment="1"/>
    <xf numFmtId="0" fontId="20" fillId="0" borderId="0" xfId="0" applyFont="1" applyFill="1" applyAlignment="1"/>
    <xf numFmtId="165" fontId="23" fillId="0" borderId="0" xfId="0" applyNumberFormat="1" applyFont="1" applyFill="1" applyAlignment="1">
      <alignment horizontal="left"/>
    </xf>
    <xf numFmtId="16" fontId="4" fillId="0" borderId="1" xfId="0" applyNumberFormat="1" applyFont="1" applyFill="1" applyBorder="1" applyAlignment="1" applyProtection="1">
      <alignment horizontal="justify" vertical="center" wrapText="1"/>
    </xf>
    <xf numFmtId="164" fontId="4" fillId="0" borderId="1" xfId="0" applyNumberFormat="1" applyFont="1" applyFill="1" applyBorder="1" applyAlignment="1" applyProtection="1">
      <alignment horizontal="right" vertical="center" wrapText="1"/>
    </xf>
    <xf numFmtId="0" fontId="2" fillId="0" borderId="1" xfId="2"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xf>
    <xf numFmtId="2" fontId="2" fillId="0" borderId="1" xfId="0" applyNumberFormat="1" applyFont="1" applyFill="1" applyBorder="1" applyAlignment="1">
      <alignment horizontal="justify" vertical="top" wrapText="1"/>
    </xf>
    <xf numFmtId="0" fontId="21" fillId="0" borderId="0" xfId="0" applyFont="1" applyFill="1" applyAlignment="1">
      <alignment vertical="center"/>
    </xf>
    <xf numFmtId="0" fontId="22" fillId="0" borderId="0" xfId="0" applyFont="1" applyFill="1" applyAlignment="1">
      <alignment vertical="center"/>
    </xf>
    <xf numFmtId="0" fontId="4" fillId="0" borderId="1" xfId="0" applyFont="1" applyFill="1" applyBorder="1" applyAlignment="1">
      <alignment horizontal="justify" vertical="top" wrapText="1"/>
    </xf>
    <xf numFmtId="0" fontId="4" fillId="0" borderId="1" xfId="0" applyFont="1" applyFill="1" applyBorder="1" applyAlignment="1">
      <alignment horizontal="justify" wrapText="1"/>
    </xf>
    <xf numFmtId="0" fontId="2" fillId="0" borderId="0" xfId="0" applyFont="1" applyFill="1" applyBorder="1" applyAlignment="1">
      <alignment horizontal="justify"/>
    </xf>
    <xf numFmtId="1" fontId="2" fillId="0" borderId="1" xfId="0" applyNumberFormat="1" applyFont="1" applyFill="1" applyBorder="1" applyAlignment="1">
      <alignment horizontal="center" vertical="center" wrapText="1"/>
    </xf>
    <xf numFmtId="4" fontId="2" fillId="3" borderId="1" xfId="0" applyNumberFormat="1" applyFont="1" applyFill="1" applyBorder="1" applyAlignment="1">
      <alignment horizontal="justify" wrapText="1"/>
    </xf>
    <xf numFmtId="4" fontId="5"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wrapText="1"/>
    </xf>
    <xf numFmtId="0" fontId="2" fillId="0" borderId="1" xfId="0" applyFont="1" applyFill="1" applyBorder="1" applyAlignment="1" applyProtection="1">
      <alignment horizontal="justify" wrapText="1"/>
    </xf>
    <xf numFmtId="0" fontId="24" fillId="3"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49" fontId="2" fillId="0" borderId="1" xfId="0" applyNumberFormat="1" applyFont="1" applyFill="1" applyBorder="1" applyAlignment="1" applyProtection="1">
      <alignment horizontal="justify" vertical="center"/>
      <protection locked="0"/>
    </xf>
    <xf numFmtId="0" fontId="0" fillId="0" borderId="0" xfId="0" applyFont="1" applyAlignment="1">
      <alignment horizontal="justify"/>
    </xf>
    <xf numFmtId="1" fontId="4" fillId="0" borderId="1" xfId="0" applyNumberFormat="1" applyFont="1" applyFill="1" applyBorder="1" applyAlignment="1">
      <alignment horizontal="center" vertical="center" wrapText="1"/>
    </xf>
    <xf numFmtId="0" fontId="12" fillId="0" borderId="0" xfId="0" applyFont="1" applyAlignment="1">
      <alignment horizontal="center"/>
    </xf>
    <xf numFmtId="0" fontId="8" fillId="0" borderId="0" xfId="0" applyFont="1" applyAlignment="1">
      <alignment horizontal="center"/>
    </xf>
    <xf numFmtId="164" fontId="2" fillId="4" borderId="1" xfId="0" applyNumberFormat="1" applyFont="1" applyFill="1" applyBorder="1" applyAlignment="1">
      <alignment horizontal="justify" vertical="center" wrapText="1"/>
    </xf>
    <xf numFmtId="4" fontId="2" fillId="4" borderId="1" xfId="0" applyNumberFormat="1" applyFont="1" applyFill="1" applyBorder="1" applyAlignment="1">
      <alignment horizontal="justify" vertical="center" wrapText="1"/>
    </xf>
    <xf numFmtId="0" fontId="4" fillId="4" borderId="1" xfId="0" applyFont="1" applyFill="1" applyBorder="1" applyAlignment="1">
      <alignment horizontal="justify" vertical="center" wrapText="1"/>
    </xf>
    <xf numFmtId="4" fontId="4" fillId="4" borderId="1" xfId="0" applyNumberFormat="1" applyFont="1" applyFill="1" applyBorder="1" applyAlignment="1">
      <alignment horizontal="center" vertical="center" wrapText="1"/>
    </xf>
    <xf numFmtId="165" fontId="12" fillId="0" borderId="0" xfId="0" applyNumberFormat="1" applyFont="1" applyFill="1"/>
    <xf numFmtId="4" fontId="2"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wrapText="1"/>
    </xf>
    <xf numFmtId="0" fontId="25" fillId="0" borderId="0" xfId="0" applyFont="1" applyFill="1" applyAlignment="1">
      <alignment vertical="center"/>
    </xf>
    <xf numFmtId="0" fontId="7" fillId="0" borderId="3" xfId="0" applyFont="1" applyFill="1" applyBorder="1" applyAlignment="1">
      <alignment horizontal="justify" vertical="center"/>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167" fontId="4" fillId="3" borderId="1" xfId="1" applyNumberFormat="1" applyFont="1" applyFill="1" applyBorder="1" applyAlignment="1">
      <alignment horizontal="right" vertical="center" wrapText="1"/>
    </xf>
    <xf numFmtId="165" fontId="4" fillId="0" borderId="1" xfId="0" applyNumberFormat="1" applyFont="1" applyFill="1" applyBorder="1" applyAlignment="1" applyProtection="1">
      <alignment horizontal="right" vertical="center" wrapText="1"/>
      <protection locked="0"/>
    </xf>
    <xf numFmtId="167" fontId="2" fillId="0" borderId="1" xfId="1" applyNumberFormat="1" applyFont="1" applyFill="1" applyBorder="1" applyAlignment="1">
      <alignment horizontal="right" vertical="center" wrapText="1"/>
    </xf>
    <xf numFmtId="167" fontId="2" fillId="0" borderId="1" xfId="1" applyNumberFormat="1" applyFont="1" applyFill="1" applyBorder="1" applyAlignment="1" applyProtection="1">
      <alignment horizontal="right" vertical="center" wrapText="1"/>
    </xf>
    <xf numFmtId="171" fontId="12" fillId="0" borderId="0" xfId="0" applyNumberFormat="1" applyFont="1"/>
    <xf numFmtId="171" fontId="26" fillId="0" borderId="0" xfId="0" applyNumberFormat="1" applyFont="1"/>
    <xf numFmtId="167" fontId="4" fillId="0" borderId="1" xfId="1" applyNumberFormat="1" applyFont="1" applyFill="1" applyBorder="1" applyAlignment="1">
      <alignment horizontal="right" vertical="center" wrapText="1"/>
    </xf>
    <xf numFmtId="166" fontId="4" fillId="0" borderId="1" xfId="0" applyNumberFormat="1" applyFont="1" applyFill="1" applyBorder="1" applyAlignment="1" applyProtection="1">
      <alignment horizontal="right" vertical="center"/>
      <protection locked="0"/>
    </xf>
    <xf numFmtId="4" fontId="2" fillId="0" borderId="2" xfId="0" applyNumberFormat="1" applyFont="1" applyFill="1" applyBorder="1" applyAlignment="1">
      <alignment horizontal="justify" vertical="center" wrapText="1"/>
    </xf>
    <xf numFmtId="4" fontId="2" fillId="0" borderId="3" xfId="0" applyNumberFormat="1" applyFont="1" applyFill="1" applyBorder="1" applyAlignment="1">
      <alignment horizontal="justify" vertical="center" wrapText="1"/>
    </xf>
    <xf numFmtId="4" fontId="2" fillId="0" borderId="4" xfId="0" applyNumberFormat="1" applyFont="1" applyFill="1" applyBorder="1" applyAlignment="1">
      <alignment horizontal="justify" vertical="center" wrapText="1"/>
    </xf>
    <xf numFmtId="4" fontId="2" fillId="0" borderId="2" xfId="0" applyNumberFormat="1" applyFont="1" applyFill="1" applyBorder="1" applyAlignment="1">
      <alignment horizontal="justify" vertical="top" wrapText="1"/>
    </xf>
    <xf numFmtId="4" fontId="2" fillId="0" borderId="3" xfId="0" applyNumberFormat="1" applyFont="1" applyFill="1" applyBorder="1" applyAlignment="1">
      <alignment horizontal="justify" vertical="top" wrapText="1"/>
    </xf>
    <xf numFmtId="4" fontId="2" fillId="0" borderId="4" xfId="0" applyNumberFormat="1" applyFont="1" applyFill="1" applyBorder="1" applyAlignment="1">
      <alignment horizontal="justify" vertical="top"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49" fontId="4" fillId="2" borderId="5"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center" vertical="center" wrapText="1"/>
    </xf>
    <xf numFmtId="0" fontId="2" fillId="0" borderId="0" xfId="0" applyFont="1" applyFill="1" applyBorder="1" applyAlignment="1">
      <alignment horizontal="justify" vertical="center" wrapText="1"/>
    </xf>
    <xf numFmtId="165" fontId="2" fillId="0" borderId="2" xfId="0" applyNumberFormat="1" applyFont="1" applyFill="1" applyBorder="1" applyAlignment="1">
      <alignment horizontal="right" vertical="center" wrapText="1"/>
    </xf>
    <xf numFmtId="165" fontId="2" fillId="0" borderId="3" xfId="0" applyNumberFormat="1" applyFont="1" applyFill="1" applyBorder="1" applyAlignment="1">
      <alignment horizontal="right" vertical="center" wrapText="1"/>
    </xf>
    <xf numFmtId="165" fontId="2" fillId="0" borderId="4" xfId="0" applyNumberFormat="1" applyFont="1" applyFill="1" applyBorder="1" applyAlignment="1">
      <alignment horizontal="right" vertical="center" wrapText="1"/>
    </xf>
    <xf numFmtId="0" fontId="3" fillId="0" borderId="0" xfId="0" applyFont="1" applyAlignment="1">
      <alignment horizontal="center"/>
    </xf>
    <xf numFmtId="4" fontId="4" fillId="2" borderId="1" xfId="0" applyNumberFormat="1" applyFont="1" applyFill="1" applyBorder="1" applyAlignment="1" applyProtection="1">
      <alignment horizontal="center" vertical="center"/>
      <protection locked="0"/>
    </xf>
    <xf numFmtId="4" fontId="4" fillId="2" borderId="1" xfId="0" applyNumberFormat="1"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498"/>
  <sheetViews>
    <sheetView tabSelected="1" view="pageBreakPreview" zoomScaleNormal="100" zoomScaleSheetLayoutView="100" workbookViewId="0">
      <pane ySplit="6" topLeftCell="A132" activePane="bottomLeft" state="frozen"/>
      <selection pane="bottomLeft" activeCell="E135" sqref="E135"/>
    </sheetView>
  </sheetViews>
  <sheetFormatPr defaultRowHeight="18.75"/>
  <cols>
    <col min="1" max="1" width="61.7109375" customWidth="1"/>
    <col min="2" max="2" width="19.7109375" style="112" customWidth="1"/>
    <col min="3" max="3" width="21.5703125" style="112" customWidth="1"/>
    <col min="4" max="4" width="17.5703125" style="112" customWidth="1"/>
    <col min="5" max="5" width="124.7109375" style="205" customWidth="1"/>
    <col min="6" max="6" width="22" style="41" customWidth="1"/>
    <col min="7" max="7" width="113" customWidth="1"/>
  </cols>
  <sheetData>
    <row r="1" spans="1:7">
      <c r="E1" s="1" t="s">
        <v>28</v>
      </c>
    </row>
    <row r="2" spans="1:7">
      <c r="E2" s="105"/>
    </row>
    <row r="3" spans="1:7" ht="30" customHeight="1">
      <c r="A3" s="248" t="s">
        <v>29</v>
      </c>
      <c r="B3" s="248"/>
      <c r="C3" s="248"/>
      <c r="D3" s="248"/>
      <c r="E3" s="248"/>
      <c r="F3" s="42"/>
      <c r="G3" s="42"/>
    </row>
    <row r="4" spans="1:7" ht="17.25">
      <c r="A4" s="43"/>
      <c r="B4" s="113"/>
      <c r="C4" s="114"/>
      <c r="D4" s="114"/>
      <c r="E4" s="196" t="s">
        <v>0</v>
      </c>
      <c r="F4" s="42"/>
      <c r="G4" s="42"/>
    </row>
    <row r="5" spans="1:7" ht="33">
      <c r="A5" s="2" t="s">
        <v>1</v>
      </c>
      <c r="B5" s="215" t="s">
        <v>30</v>
      </c>
      <c r="C5" s="3" t="s">
        <v>31</v>
      </c>
      <c r="D5" s="3" t="s">
        <v>2</v>
      </c>
      <c r="E5" s="3" t="s">
        <v>3</v>
      </c>
      <c r="F5" s="42"/>
      <c r="G5" s="42"/>
    </row>
    <row r="6" spans="1:7" s="208" customFormat="1" ht="15" customHeight="1">
      <c r="A6" s="44">
        <v>1</v>
      </c>
      <c r="B6" s="206">
        <v>2</v>
      </c>
      <c r="C6" s="206">
        <v>3</v>
      </c>
      <c r="D6" s="206">
        <v>4</v>
      </c>
      <c r="E6" s="197">
        <v>5</v>
      </c>
      <c r="F6" s="207"/>
      <c r="G6" s="207"/>
    </row>
    <row r="7" spans="1:7" s="27" customFormat="1" ht="17.25">
      <c r="A7" s="241" t="s">
        <v>115</v>
      </c>
      <c r="B7" s="241"/>
      <c r="C7" s="241"/>
      <c r="D7" s="241"/>
      <c r="E7" s="241"/>
      <c r="F7" s="45"/>
      <c r="G7" s="45"/>
    </row>
    <row r="8" spans="1:7" s="34" customFormat="1" ht="199.5" customHeight="1">
      <c r="A8" s="4" t="s">
        <v>116</v>
      </c>
      <c r="B8" s="121">
        <f>B9</f>
        <v>7537.8</v>
      </c>
      <c r="C8" s="121">
        <f>C9</f>
        <v>7099.09</v>
      </c>
      <c r="D8" s="121">
        <f>C8/B8*100</f>
        <v>94.179866804637953</v>
      </c>
      <c r="E8" s="24" t="s">
        <v>263</v>
      </c>
      <c r="F8" s="81"/>
      <c r="G8" s="49"/>
    </row>
    <row r="9" spans="1:7" s="152" customFormat="1" ht="17.25">
      <c r="A9" s="4" t="s">
        <v>117</v>
      </c>
      <c r="B9" s="150">
        <f>B10+B11</f>
        <v>7537.8</v>
      </c>
      <c r="C9" s="150">
        <f>C10+C11</f>
        <v>7099.09</v>
      </c>
      <c r="D9" s="150">
        <f>C9/B9*100</f>
        <v>94.179866804637953</v>
      </c>
      <c r="E9" s="58"/>
      <c r="F9" s="153"/>
      <c r="G9" s="151"/>
    </row>
    <row r="10" spans="1:7" s="34" customFormat="1" ht="21.75" customHeight="1">
      <c r="A10" s="24" t="s">
        <v>4</v>
      </c>
      <c r="B10" s="117">
        <v>6587.8</v>
      </c>
      <c r="C10" s="117">
        <v>6587.7</v>
      </c>
      <c r="D10" s="116">
        <f>C10/B10*100</f>
        <v>99.998482042563523</v>
      </c>
      <c r="E10" s="58"/>
      <c r="F10" s="81"/>
      <c r="G10" s="49"/>
    </row>
    <row r="11" spans="1:7" s="34" customFormat="1" ht="24.75" customHeight="1">
      <c r="A11" s="24" t="s">
        <v>5</v>
      </c>
      <c r="B11" s="117">
        <v>950</v>
      </c>
      <c r="C11" s="117">
        <v>511.39</v>
      </c>
      <c r="D11" s="116">
        <f>C11/B11*100</f>
        <v>53.83052631578947</v>
      </c>
      <c r="E11" s="58"/>
      <c r="F11" s="81"/>
      <c r="G11" s="49"/>
    </row>
    <row r="12" spans="1:7" s="34" customFormat="1" ht="66">
      <c r="A12" s="4" t="s">
        <v>119</v>
      </c>
      <c r="B12" s="121">
        <f>B13</f>
        <v>2136.5</v>
      </c>
      <c r="C12" s="121">
        <f>C13</f>
        <v>1844.25</v>
      </c>
      <c r="D12" s="150">
        <f t="shared" ref="D12:D14" si="0">C12/B12*100</f>
        <v>86.321085888134803</v>
      </c>
      <c r="E12" s="58"/>
      <c r="F12" s="49"/>
      <c r="G12" s="49"/>
    </row>
    <row r="13" spans="1:7" s="152" customFormat="1" ht="81" customHeight="1">
      <c r="A13" s="4" t="s">
        <v>118</v>
      </c>
      <c r="B13" s="121">
        <f>B15+B14</f>
        <v>2136.5</v>
      </c>
      <c r="C13" s="121">
        <f>C15+C14</f>
        <v>1844.25</v>
      </c>
      <c r="D13" s="150">
        <f t="shared" si="0"/>
        <v>86.321085888134803</v>
      </c>
      <c r="E13" s="24" t="s">
        <v>120</v>
      </c>
      <c r="F13" s="153">
        <f>B13-C13</f>
        <v>292.25</v>
      </c>
      <c r="G13" s="151"/>
    </row>
    <row r="14" spans="1:7" s="27" customFormat="1" ht="17.25">
      <c r="A14" s="24" t="s">
        <v>4</v>
      </c>
      <c r="B14" s="117">
        <v>623.29999999999984</v>
      </c>
      <c r="C14" s="117">
        <v>623.29999999999995</v>
      </c>
      <c r="D14" s="116">
        <f t="shared" si="0"/>
        <v>100.00000000000003</v>
      </c>
      <c r="E14" s="58"/>
      <c r="F14" s="45"/>
      <c r="G14" s="45"/>
    </row>
    <row r="15" spans="1:7" s="27" customFormat="1" ht="17.25">
      <c r="A15" s="24" t="s">
        <v>5</v>
      </c>
      <c r="B15" s="117">
        <v>1513.2000000000003</v>
      </c>
      <c r="C15" s="117">
        <v>1220.95</v>
      </c>
      <c r="D15" s="116">
        <f>C15/B15*100</f>
        <v>80.686624372191375</v>
      </c>
      <c r="E15" s="58"/>
      <c r="F15" s="45"/>
      <c r="G15" s="45"/>
    </row>
    <row r="16" spans="1:7" s="90" customFormat="1" ht="21.75" customHeight="1">
      <c r="A16" s="91" t="s">
        <v>6</v>
      </c>
      <c r="B16" s="118">
        <f>B17+B18</f>
        <v>9674.3000000000011</v>
      </c>
      <c r="C16" s="118">
        <f>C17+C18</f>
        <v>8943.34</v>
      </c>
      <c r="D16" s="119">
        <f>C16/B16*100</f>
        <v>92.444311216315384</v>
      </c>
      <c r="E16" s="198"/>
      <c r="F16" s="89"/>
      <c r="G16" s="89"/>
    </row>
    <row r="17" spans="1:7" s="34" customFormat="1" ht="17.25">
      <c r="A17" s="24" t="s">
        <v>4</v>
      </c>
      <c r="B17" s="117">
        <f>B10+B14</f>
        <v>7211.1</v>
      </c>
      <c r="C17" s="117">
        <f>C10+C14</f>
        <v>7211</v>
      </c>
      <c r="D17" s="120">
        <f t="shared" ref="D17:D18" si="1">C17/B17*100</f>
        <v>99.99861324901886</v>
      </c>
      <c r="E17" s="7"/>
      <c r="F17" s="49"/>
      <c r="G17" s="49"/>
    </row>
    <row r="18" spans="1:7" s="34" customFormat="1" ht="17.25">
      <c r="A18" s="24" t="s">
        <v>5</v>
      </c>
      <c r="B18" s="117">
        <f>B11+B15</f>
        <v>2463.2000000000003</v>
      </c>
      <c r="C18" s="117">
        <f>C11+C15</f>
        <v>1732.3400000000001</v>
      </c>
      <c r="D18" s="120">
        <f t="shared" si="1"/>
        <v>70.32884053264047</v>
      </c>
      <c r="E18" s="26"/>
      <c r="F18" s="49"/>
      <c r="G18" s="49"/>
    </row>
    <row r="19" spans="1:7" s="27" customFormat="1" ht="18.75" customHeight="1">
      <c r="A19" s="242" t="s">
        <v>256</v>
      </c>
      <c r="B19" s="240"/>
      <c r="C19" s="240"/>
      <c r="D19" s="240"/>
      <c r="E19" s="240"/>
      <c r="F19" s="45"/>
      <c r="G19" s="45"/>
    </row>
    <row r="20" spans="1:7" s="29" customFormat="1" ht="40.5" customHeight="1">
      <c r="A20" s="109" t="s">
        <v>155</v>
      </c>
      <c r="B20" s="121">
        <f>B21</f>
        <v>200</v>
      </c>
      <c r="C20" s="121">
        <f>C21</f>
        <v>200</v>
      </c>
      <c r="D20" s="121">
        <f>C20/B20*100</f>
        <v>100</v>
      </c>
      <c r="E20" s="58"/>
      <c r="F20" s="46"/>
      <c r="G20" s="46"/>
    </row>
    <row r="21" spans="1:7" s="27" customFormat="1" ht="17.25">
      <c r="A21" s="26" t="s">
        <v>5</v>
      </c>
      <c r="B21" s="117">
        <v>200</v>
      </c>
      <c r="C21" s="117">
        <v>200</v>
      </c>
      <c r="D21" s="117">
        <f>C21/B21*100</f>
        <v>100</v>
      </c>
      <c r="E21" s="30"/>
      <c r="F21" s="45"/>
      <c r="G21" s="45"/>
    </row>
    <row r="22" spans="1:7" s="27" customFormat="1" ht="25.5" customHeight="1">
      <c r="A22" s="76" t="s">
        <v>154</v>
      </c>
      <c r="B22" s="121">
        <f>B23</f>
        <v>40</v>
      </c>
      <c r="C22" s="117">
        <f>C23</f>
        <v>40</v>
      </c>
      <c r="D22" s="117">
        <f t="shared" ref="D22:D27" si="2">C22/B22*100</f>
        <v>100</v>
      </c>
      <c r="E22" s="58"/>
      <c r="F22" s="45"/>
      <c r="G22" s="45"/>
    </row>
    <row r="23" spans="1:7" s="27" customFormat="1" ht="18.75" customHeight="1">
      <c r="A23" s="26" t="s">
        <v>5</v>
      </c>
      <c r="B23" s="117">
        <v>40</v>
      </c>
      <c r="C23" s="117">
        <v>40</v>
      </c>
      <c r="D23" s="117">
        <f t="shared" si="2"/>
        <v>100</v>
      </c>
      <c r="E23" s="30"/>
      <c r="F23" s="45"/>
      <c r="G23" s="45"/>
    </row>
    <row r="24" spans="1:7" s="27" customFormat="1" ht="58.5" customHeight="1">
      <c r="A24" s="76" t="s">
        <v>266</v>
      </c>
      <c r="B24" s="121">
        <f>B25</f>
        <v>6746.5999999999995</v>
      </c>
      <c r="C24" s="121">
        <f>C25</f>
        <v>6570.3</v>
      </c>
      <c r="D24" s="122">
        <f t="shared" si="2"/>
        <v>97.386831885690583</v>
      </c>
      <c r="E24" s="209" t="s">
        <v>267</v>
      </c>
      <c r="F24" s="45"/>
      <c r="G24" s="45"/>
    </row>
    <row r="25" spans="1:7" s="27" customFormat="1" ht="41.25" customHeight="1">
      <c r="A25" s="26" t="s">
        <v>5</v>
      </c>
      <c r="B25" s="117">
        <v>6746.5999999999995</v>
      </c>
      <c r="C25" s="117">
        <v>6570.3</v>
      </c>
      <c r="D25" s="117">
        <f>C25/B25*100</f>
        <v>97.386831885690583</v>
      </c>
      <c r="E25" s="31"/>
      <c r="F25" s="45"/>
      <c r="G25" s="45"/>
    </row>
    <row r="26" spans="1:7" s="90" customFormat="1" ht="17.25">
      <c r="A26" s="85" t="s">
        <v>6</v>
      </c>
      <c r="B26" s="118">
        <f>B27</f>
        <v>6986.5999999999995</v>
      </c>
      <c r="C26" s="118">
        <f>C27</f>
        <v>6810.3</v>
      </c>
      <c r="D26" s="123">
        <f t="shared" si="2"/>
        <v>97.476598059141793</v>
      </c>
      <c r="E26" s="92"/>
      <c r="F26" s="89"/>
      <c r="G26" s="89"/>
    </row>
    <row r="27" spans="1:7" s="34" customFormat="1" ht="17.25">
      <c r="A27" s="26" t="s">
        <v>5</v>
      </c>
      <c r="B27" s="117">
        <f>B25+B23+B21</f>
        <v>6986.5999999999995</v>
      </c>
      <c r="C27" s="117">
        <f>C25+C23+C21</f>
        <v>6810.3</v>
      </c>
      <c r="D27" s="124">
        <f t="shared" si="2"/>
        <v>97.476598059141793</v>
      </c>
      <c r="E27" s="74"/>
      <c r="F27" s="49"/>
      <c r="G27" s="49"/>
    </row>
    <row r="28" spans="1:7" s="29" customFormat="1" ht="20.25" customHeight="1">
      <c r="A28" s="240" t="s">
        <v>135</v>
      </c>
      <c r="B28" s="240"/>
      <c r="C28" s="240"/>
      <c r="D28" s="240"/>
      <c r="E28" s="240"/>
      <c r="F28" s="46"/>
      <c r="G28" s="46"/>
    </row>
    <row r="29" spans="1:7" s="64" customFormat="1" ht="42.75" customHeight="1">
      <c r="A29" s="78" t="s">
        <v>7</v>
      </c>
      <c r="B29" s="122">
        <f>B30+B33+B35+B38</f>
        <v>234505.889</v>
      </c>
      <c r="C29" s="122">
        <f>C30+C33+C35+C38</f>
        <v>218518.63800000001</v>
      </c>
      <c r="D29" s="122">
        <f>C29/B29*100</f>
        <v>93.182580161131909</v>
      </c>
      <c r="E29" s="68"/>
      <c r="F29" s="63"/>
      <c r="G29" s="63"/>
    </row>
    <row r="30" spans="1:7" s="67" customFormat="1" ht="340.5" customHeight="1">
      <c r="A30" s="76" t="s">
        <v>147</v>
      </c>
      <c r="B30" s="121">
        <f>B31+B32</f>
        <v>160570.5</v>
      </c>
      <c r="C30" s="121">
        <f>C31+C32</f>
        <v>158575.09</v>
      </c>
      <c r="D30" s="121">
        <f>C30/B30*100</f>
        <v>98.757299753067969</v>
      </c>
      <c r="E30" s="17" t="s">
        <v>268</v>
      </c>
      <c r="F30" s="66"/>
      <c r="G30" s="66"/>
    </row>
    <row r="31" spans="1:7" s="67" customFormat="1" ht="17.25">
      <c r="A31" s="53" t="s">
        <v>4</v>
      </c>
      <c r="B31" s="117">
        <v>10397.5</v>
      </c>
      <c r="C31" s="124">
        <v>8410.59</v>
      </c>
      <c r="D31" s="117">
        <f>C31/B31*100</f>
        <v>80.890502524645342</v>
      </c>
      <c r="E31" s="17"/>
      <c r="F31" s="66"/>
      <c r="G31" s="66"/>
    </row>
    <row r="32" spans="1:7" s="67" customFormat="1" ht="17.25">
      <c r="A32" s="26" t="s">
        <v>5</v>
      </c>
      <c r="B32" s="117">
        <v>150173</v>
      </c>
      <c r="C32" s="117">
        <v>150164.5</v>
      </c>
      <c r="D32" s="117">
        <f>C32/B32*100</f>
        <v>99.99433986135989</v>
      </c>
      <c r="E32" s="17"/>
      <c r="F32" s="66"/>
      <c r="G32" s="66"/>
    </row>
    <row r="33" spans="1:7" s="67" customFormat="1" ht="244.5" customHeight="1">
      <c r="A33" s="76" t="s">
        <v>148</v>
      </c>
      <c r="B33" s="122">
        <f>B34</f>
        <v>27453.99</v>
      </c>
      <c r="C33" s="122">
        <f>C34</f>
        <v>17088.7</v>
      </c>
      <c r="D33" s="121">
        <f t="shared" ref="D33:D39" si="3">C33/B33*100</f>
        <v>62.244868596513655</v>
      </c>
      <c r="E33" s="17" t="s">
        <v>244</v>
      </c>
      <c r="F33" s="82"/>
      <c r="G33" s="66"/>
    </row>
    <row r="34" spans="1:7" s="67" customFormat="1" ht="17.25">
      <c r="A34" s="12" t="s">
        <v>8</v>
      </c>
      <c r="B34" s="124">
        <v>27453.99</v>
      </c>
      <c r="C34" s="124">
        <v>17088.7</v>
      </c>
      <c r="D34" s="117">
        <f t="shared" si="3"/>
        <v>62.244868596513655</v>
      </c>
      <c r="E34" s="68"/>
      <c r="F34" s="66"/>
      <c r="G34" s="66"/>
    </row>
    <row r="35" spans="1:7" s="67" customFormat="1" ht="158.25" customHeight="1">
      <c r="A35" s="76" t="s">
        <v>149</v>
      </c>
      <c r="B35" s="122">
        <f>B36+B37</f>
        <v>46231.298999999999</v>
      </c>
      <c r="C35" s="122">
        <f>C36+C37</f>
        <v>42604.748000000007</v>
      </c>
      <c r="D35" s="121">
        <f>C35/B35*100</f>
        <v>92.155636812195155</v>
      </c>
      <c r="E35" s="61" t="s">
        <v>245</v>
      </c>
      <c r="F35" s="66"/>
      <c r="G35" s="66"/>
    </row>
    <row r="36" spans="1:7" s="67" customFormat="1" ht="17.25">
      <c r="A36" s="53" t="s">
        <v>4</v>
      </c>
      <c r="B36" s="124">
        <v>7487.0989999999993</v>
      </c>
      <c r="C36" s="124">
        <v>7487.0879999999997</v>
      </c>
      <c r="D36" s="117">
        <f t="shared" si="3"/>
        <v>99.999853080612397</v>
      </c>
      <c r="E36" s="61"/>
      <c r="F36" s="66"/>
      <c r="G36" s="66"/>
    </row>
    <row r="37" spans="1:7" s="67" customFormat="1" ht="17.25">
      <c r="A37" s="12" t="s">
        <v>5</v>
      </c>
      <c r="B37" s="124">
        <v>38744.199999999997</v>
      </c>
      <c r="C37" s="124">
        <v>35117.660000000003</v>
      </c>
      <c r="D37" s="117">
        <f t="shared" si="3"/>
        <v>90.639786084110668</v>
      </c>
      <c r="E37" s="69"/>
      <c r="F37" s="66"/>
      <c r="G37" s="66"/>
    </row>
    <row r="38" spans="1:7" s="67" customFormat="1" ht="60" customHeight="1">
      <c r="A38" s="76" t="s">
        <v>150</v>
      </c>
      <c r="B38" s="121">
        <f>B39</f>
        <v>250.1</v>
      </c>
      <c r="C38" s="121">
        <f>C39</f>
        <v>250.1</v>
      </c>
      <c r="D38" s="122">
        <f t="shared" si="3"/>
        <v>100</v>
      </c>
      <c r="E38" s="62" t="s">
        <v>269</v>
      </c>
      <c r="F38" s="66"/>
      <c r="G38" s="66"/>
    </row>
    <row r="39" spans="1:7" s="67" customFormat="1" ht="17.25">
      <c r="A39" s="24" t="s">
        <v>5</v>
      </c>
      <c r="B39" s="117">
        <v>250.1</v>
      </c>
      <c r="C39" s="124">
        <v>250.1</v>
      </c>
      <c r="D39" s="124">
        <f t="shared" si="3"/>
        <v>100</v>
      </c>
      <c r="E39" s="24"/>
      <c r="F39" s="66"/>
      <c r="G39" s="66"/>
    </row>
    <row r="40" spans="1:7" s="64" customFormat="1" ht="59.25" customHeight="1">
      <c r="A40" s="79" t="s">
        <v>151</v>
      </c>
      <c r="B40" s="122">
        <v>3894.1999999999994</v>
      </c>
      <c r="C40" s="122">
        <v>3793.7936</v>
      </c>
      <c r="D40" s="122">
        <f>D41</f>
        <v>97.421642442606966</v>
      </c>
      <c r="E40" s="65"/>
      <c r="F40" s="63"/>
      <c r="G40" s="63"/>
    </row>
    <row r="41" spans="1:7" s="67" customFormat="1" ht="63" customHeight="1">
      <c r="A41" s="76" t="s">
        <v>9</v>
      </c>
      <c r="B41" s="121">
        <v>3894.1999999999994</v>
      </c>
      <c r="C41" s="121">
        <v>3793.7936</v>
      </c>
      <c r="D41" s="121">
        <f>D42</f>
        <v>97.421642442606966</v>
      </c>
      <c r="E41" s="62" t="s">
        <v>301</v>
      </c>
      <c r="F41" s="66"/>
      <c r="G41" s="66"/>
    </row>
    <row r="42" spans="1:7" s="67" customFormat="1" ht="17.25">
      <c r="A42" s="24" t="s">
        <v>5</v>
      </c>
      <c r="B42" s="117">
        <v>3894.1999999999994</v>
      </c>
      <c r="C42" s="117">
        <v>3793.7936</v>
      </c>
      <c r="D42" s="117">
        <f>C42/B42*100</f>
        <v>97.421642442606966</v>
      </c>
      <c r="E42" s="65"/>
      <c r="F42" s="66"/>
      <c r="G42" s="66"/>
    </row>
    <row r="43" spans="1:7" s="67" customFormat="1" ht="43.5" customHeight="1">
      <c r="A43" s="78" t="s">
        <v>152</v>
      </c>
      <c r="B43" s="122">
        <f t="shared" ref="B43:D44" si="4">B44</f>
        <v>7222.8969999999999</v>
      </c>
      <c r="C43" s="122">
        <f t="shared" si="4"/>
        <v>6680.3860800000002</v>
      </c>
      <c r="D43" s="122">
        <f t="shared" si="4"/>
        <v>92.489012095839101</v>
      </c>
      <c r="E43" s="65"/>
      <c r="F43" s="66"/>
      <c r="G43" s="66"/>
    </row>
    <row r="44" spans="1:7" s="67" customFormat="1" ht="49.5">
      <c r="A44" s="76" t="s">
        <v>153</v>
      </c>
      <c r="B44" s="121">
        <f t="shared" si="4"/>
        <v>7222.8969999999999</v>
      </c>
      <c r="C44" s="121">
        <f t="shared" si="4"/>
        <v>6680.3860800000002</v>
      </c>
      <c r="D44" s="121">
        <f t="shared" si="4"/>
        <v>92.489012095839101</v>
      </c>
      <c r="E44" s="62" t="s">
        <v>198</v>
      </c>
      <c r="F44" s="66"/>
      <c r="G44" s="66"/>
    </row>
    <row r="45" spans="1:7" s="67" customFormat="1" ht="17.25">
      <c r="A45" s="24" t="s">
        <v>5</v>
      </c>
      <c r="B45" s="117">
        <v>7222.8969999999999</v>
      </c>
      <c r="C45" s="117">
        <v>6680.3860800000002</v>
      </c>
      <c r="D45" s="117">
        <f>C45/B45*100</f>
        <v>92.489012095839101</v>
      </c>
      <c r="E45" s="26"/>
      <c r="F45" s="66"/>
      <c r="G45" s="66"/>
    </row>
    <row r="46" spans="1:7" s="94" customFormat="1" ht="17.25">
      <c r="A46" s="85" t="s">
        <v>6</v>
      </c>
      <c r="B46" s="118">
        <f>B47+B48+B50</f>
        <v>245622.98599999998</v>
      </c>
      <c r="C46" s="118">
        <f>C47+C48+C50</f>
        <v>228992.81768000004</v>
      </c>
      <c r="D46" s="123">
        <f t="shared" ref="D46:D48" si="5">C46/B46*100</f>
        <v>93.229392496677846</v>
      </c>
      <c r="E46" s="99"/>
      <c r="F46" s="93"/>
      <c r="G46" s="93"/>
    </row>
    <row r="47" spans="1:7" s="64" customFormat="1" ht="17.25">
      <c r="A47" s="26" t="s">
        <v>4</v>
      </c>
      <c r="B47" s="117">
        <f>B36+B31</f>
        <v>17884.598999999998</v>
      </c>
      <c r="C47" s="117">
        <f>C36+C31</f>
        <v>15897.678</v>
      </c>
      <c r="D47" s="124">
        <f t="shared" si="5"/>
        <v>88.890324015651686</v>
      </c>
      <c r="E47" s="26"/>
      <c r="F47" s="63"/>
      <c r="G47" s="63"/>
    </row>
    <row r="48" spans="1:7" s="64" customFormat="1" ht="17.25">
      <c r="A48" s="26" t="s">
        <v>5</v>
      </c>
      <c r="B48" s="117">
        <f>B45+B42+B39+B37+B32</f>
        <v>200284.397</v>
      </c>
      <c r="C48" s="117">
        <f>C45+C42+C39+C37+C32</f>
        <v>196006.43968000001</v>
      </c>
      <c r="D48" s="124">
        <f t="shared" si="5"/>
        <v>97.864058616608077</v>
      </c>
      <c r="E48" s="26"/>
      <c r="F48" s="63"/>
      <c r="G48" s="63"/>
    </row>
    <row r="49" spans="1:7" s="64" customFormat="1" ht="17.25" hidden="1">
      <c r="A49" s="65" t="s">
        <v>10</v>
      </c>
      <c r="B49" s="125">
        <v>0</v>
      </c>
      <c r="C49" s="125">
        <v>0</v>
      </c>
      <c r="D49" s="126">
        <v>0</v>
      </c>
      <c r="E49" s="65"/>
      <c r="F49" s="63"/>
      <c r="G49" s="63"/>
    </row>
    <row r="50" spans="1:7" s="64" customFormat="1" ht="17.25">
      <c r="A50" s="26" t="s">
        <v>8</v>
      </c>
      <c r="B50" s="117">
        <f>B34</f>
        <v>27453.99</v>
      </c>
      <c r="C50" s="117">
        <f>C34</f>
        <v>17088.7</v>
      </c>
      <c r="D50" s="124">
        <f>C50/B50*100</f>
        <v>62.244868596513655</v>
      </c>
      <c r="E50" s="65"/>
      <c r="F50" s="63"/>
      <c r="G50" s="63"/>
    </row>
    <row r="51" spans="1:7" s="27" customFormat="1" ht="23.25" customHeight="1">
      <c r="A51" s="240" t="s">
        <v>82</v>
      </c>
      <c r="B51" s="240"/>
      <c r="C51" s="240"/>
      <c r="D51" s="240"/>
      <c r="E51" s="240"/>
      <c r="F51" s="45"/>
      <c r="G51" s="45"/>
    </row>
    <row r="52" spans="1:7" s="34" customFormat="1" ht="250.5" customHeight="1">
      <c r="A52" s="8" t="s">
        <v>83</v>
      </c>
      <c r="B52" s="115">
        <f>B53+B54</f>
        <v>92876.9</v>
      </c>
      <c r="C52" s="115">
        <f>C53+C54</f>
        <v>88306.63</v>
      </c>
      <c r="D52" s="115">
        <f>C52/B52*100</f>
        <v>95.079217760282702</v>
      </c>
      <c r="E52" s="228" t="s">
        <v>270</v>
      </c>
      <c r="F52" s="154">
        <f>(D52+D55+D61+D63+D66+D68)/6</f>
        <v>95.926365859525461</v>
      </c>
      <c r="G52" s="49"/>
    </row>
    <row r="53" spans="1:7" s="34" customFormat="1" ht="34.5" customHeight="1">
      <c r="A53" s="26" t="s">
        <v>5</v>
      </c>
      <c r="B53" s="127">
        <v>72876.899999999994</v>
      </c>
      <c r="C53" s="127">
        <v>68306.63</v>
      </c>
      <c r="D53" s="127">
        <f t="shared" ref="D53:D70" si="6">C53/B53*100</f>
        <v>93.728780999191798</v>
      </c>
      <c r="E53" s="229"/>
      <c r="F53" s="154"/>
      <c r="G53" s="49"/>
    </row>
    <row r="54" spans="1:7" s="34" customFormat="1" ht="48" customHeight="1">
      <c r="A54" s="13" t="s">
        <v>8</v>
      </c>
      <c r="B54" s="127">
        <v>20000</v>
      </c>
      <c r="C54" s="127">
        <v>20000</v>
      </c>
      <c r="D54" s="127">
        <f t="shared" si="6"/>
        <v>100</v>
      </c>
      <c r="E54" s="230"/>
      <c r="F54" s="154"/>
      <c r="G54" s="49"/>
    </row>
    <row r="55" spans="1:7" s="34" customFormat="1" ht="185.25" customHeight="1">
      <c r="A55" s="16" t="s">
        <v>84</v>
      </c>
      <c r="B55" s="115">
        <f>B56+B57</f>
        <v>40361.4</v>
      </c>
      <c r="C55" s="115">
        <f>C56+C57</f>
        <v>40331.300000000003</v>
      </c>
      <c r="D55" s="115">
        <f>C55/B55*100</f>
        <v>99.925423796003116</v>
      </c>
      <c r="E55" s="228" t="s">
        <v>271</v>
      </c>
      <c r="F55" s="154"/>
      <c r="G55" s="49"/>
    </row>
    <row r="56" spans="1:7" s="34" customFormat="1" ht="22.5" customHeight="1">
      <c r="A56" s="26" t="s">
        <v>5</v>
      </c>
      <c r="B56" s="127">
        <v>10361.4</v>
      </c>
      <c r="C56" s="127">
        <v>10331.299999999999</v>
      </c>
      <c r="D56" s="127">
        <f t="shared" si="6"/>
        <v>99.709498716389675</v>
      </c>
      <c r="E56" s="229"/>
      <c r="F56" s="154"/>
      <c r="G56" s="49"/>
    </row>
    <row r="57" spans="1:7" s="34" customFormat="1" ht="22.5" customHeight="1">
      <c r="A57" s="13" t="s">
        <v>8</v>
      </c>
      <c r="B57" s="127">
        <v>30000</v>
      </c>
      <c r="C57" s="127">
        <v>30000</v>
      </c>
      <c r="D57" s="127">
        <f t="shared" si="6"/>
        <v>100</v>
      </c>
      <c r="E57" s="230"/>
      <c r="F57" s="154"/>
      <c r="G57" s="49"/>
    </row>
    <row r="58" spans="1:7" s="34" customFormat="1" ht="49.5">
      <c r="A58" s="8" t="s">
        <v>85</v>
      </c>
      <c r="B58" s="115">
        <f>B60+B59</f>
        <v>241503.03999999998</v>
      </c>
      <c r="C58" s="115">
        <f>C60+C59</f>
        <v>228441.89499999999</v>
      </c>
      <c r="D58" s="115">
        <f>C58/B58*100</f>
        <v>94.591726464395649</v>
      </c>
      <c r="E58" s="58"/>
      <c r="F58" s="154"/>
      <c r="G58" s="49"/>
    </row>
    <row r="59" spans="1:7" s="34" customFormat="1" ht="17.25">
      <c r="A59" s="13" t="s">
        <v>4</v>
      </c>
      <c r="B59" s="127">
        <f>B69+B64</f>
        <v>1350.02</v>
      </c>
      <c r="C59" s="127">
        <f>C69+C64</f>
        <v>973.04399999999998</v>
      </c>
      <c r="D59" s="127">
        <f>C59/B59*100</f>
        <v>72.076265536806858</v>
      </c>
      <c r="E59" s="58"/>
      <c r="F59" s="154"/>
      <c r="G59" s="49"/>
    </row>
    <row r="60" spans="1:7" s="34" customFormat="1" ht="18" customHeight="1">
      <c r="A60" s="26" t="s">
        <v>5</v>
      </c>
      <c r="B60" s="127">
        <f>B62+B65+B67+B70</f>
        <v>240153.02</v>
      </c>
      <c r="C60" s="127">
        <f>C62+C65+C67+C70</f>
        <v>227468.851</v>
      </c>
      <c r="D60" s="127">
        <f t="shared" si="6"/>
        <v>94.718297109068217</v>
      </c>
      <c r="E60" s="58"/>
      <c r="F60" s="154"/>
      <c r="G60" s="49"/>
    </row>
    <row r="61" spans="1:7" s="152" customFormat="1" ht="49.5">
      <c r="A61" s="16" t="s">
        <v>86</v>
      </c>
      <c r="B61" s="115">
        <f>B62</f>
        <v>29331.3</v>
      </c>
      <c r="C61" s="115">
        <f>C62</f>
        <v>28181.9</v>
      </c>
      <c r="D61" s="115">
        <f t="shared" si="6"/>
        <v>96.081319273267823</v>
      </c>
      <c r="E61" s="24" t="s">
        <v>87</v>
      </c>
      <c r="F61" s="155"/>
      <c r="G61" s="151"/>
    </row>
    <row r="62" spans="1:7" s="34" customFormat="1" ht="18" customHeight="1">
      <c r="A62" s="26" t="s">
        <v>5</v>
      </c>
      <c r="B62" s="127">
        <v>29331.3</v>
      </c>
      <c r="C62" s="127">
        <v>28181.9</v>
      </c>
      <c r="D62" s="127">
        <f t="shared" si="6"/>
        <v>96.081319273267823</v>
      </c>
      <c r="E62" s="58"/>
      <c r="F62" s="154"/>
      <c r="G62" s="49"/>
    </row>
    <row r="63" spans="1:7" s="34" customFormat="1" ht="378" customHeight="1">
      <c r="A63" s="8" t="s">
        <v>88</v>
      </c>
      <c r="B63" s="115">
        <f>B65+B64</f>
        <v>68750.59</v>
      </c>
      <c r="C63" s="115">
        <f>C65+C64</f>
        <v>63180.409999999996</v>
      </c>
      <c r="D63" s="115">
        <f t="shared" si="6"/>
        <v>91.897989529980762</v>
      </c>
      <c r="E63" s="231" t="s">
        <v>272</v>
      </c>
      <c r="F63" s="154"/>
      <c r="G63" s="49"/>
    </row>
    <row r="64" spans="1:7" s="34" customFormat="1" ht="71.25" customHeight="1">
      <c r="A64" s="13" t="s">
        <v>4</v>
      </c>
      <c r="B64" s="127">
        <v>445.91999999999996</v>
      </c>
      <c r="C64" s="127">
        <v>101.6</v>
      </c>
      <c r="D64" s="127">
        <f t="shared" si="6"/>
        <v>22.784355938284897</v>
      </c>
      <c r="E64" s="232"/>
      <c r="F64" s="154">
        <f>C64-B64</f>
        <v>-344.31999999999994</v>
      </c>
      <c r="G64" s="49"/>
    </row>
    <row r="65" spans="1:7" s="34" customFormat="1" ht="283.5" customHeight="1">
      <c r="A65" s="26" t="s">
        <v>5</v>
      </c>
      <c r="B65" s="127">
        <v>68304.67</v>
      </c>
      <c r="C65" s="127">
        <v>63078.81</v>
      </c>
      <c r="D65" s="127">
        <f t="shared" si="6"/>
        <v>92.349190765433747</v>
      </c>
      <c r="E65" s="233"/>
      <c r="F65" s="154"/>
      <c r="G65" s="49"/>
    </row>
    <row r="66" spans="1:7" s="34" customFormat="1" ht="386.25" customHeight="1">
      <c r="A66" s="8" t="s">
        <v>89</v>
      </c>
      <c r="B66" s="115">
        <f>B67</f>
        <v>128716.34999999998</v>
      </c>
      <c r="C66" s="115">
        <f>C67</f>
        <v>122789.65000000001</v>
      </c>
      <c r="D66" s="115">
        <f t="shared" si="6"/>
        <v>95.395534444536395</v>
      </c>
      <c r="E66" s="24" t="s">
        <v>273</v>
      </c>
      <c r="F66" s="154"/>
      <c r="G66" s="49"/>
    </row>
    <row r="67" spans="1:7" s="34" customFormat="1" ht="18" customHeight="1">
      <c r="A67" s="26" t="s">
        <v>5</v>
      </c>
      <c r="B67" s="127">
        <v>128716.34999999998</v>
      </c>
      <c r="C67" s="127">
        <v>122789.65000000001</v>
      </c>
      <c r="D67" s="127">
        <f t="shared" si="6"/>
        <v>95.395534444536395</v>
      </c>
      <c r="E67" s="58"/>
      <c r="F67" s="154"/>
      <c r="G67" s="49"/>
    </row>
    <row r="68" spans="1:7" s="34" customFormat="1" ht="66">
      <c r="A68" s="16" t="s">
        <v>90</v>
      </c>
      <c r="B68" s="115">
        <f>B70+B69</f>
        <v>14704.800000000001</v>
      </c>
      <c r="C68" s="115">
        <f>C70+C69</f>
        <v>14289.934999999999</v>
      </c>
      <c r="D68" s="115">
        <f t="shared" si="6"/>
        <v>97.178710353081982</v>
      </c>
      <c r="E68" s="24" t="s">
        <v>91</v>
      </c>
      <c r="F68" s="154"/>
      <c r="G68" s="49"/>
    </row>
    <row r="69" spans="1:7" s="27" customFormat="1" ht="17.25">
      <c r="A69" s="13" t="s">
        <v>4</v>
      </c>
      <c r="B69" s="127">
        <v>904.1</v>
      </c>
      <c r="C69" s="127">
        <v>871.44399999999996</v>
      </c>
      <c r="D69" s="127">
        <f t="shared" si="6"/>
        <v>96.388010175865489</v>
      </c>
      <c r="E69" s="24"/>
      <c r="F69" s="48"/>
      <c r="G69" s="45"/>
    </row>
    <row r="70" spans="1:7" s="27" customFormat="1" ht="18" customHeight="1">
      <c r="A70" s="26" t="s">
        <v>5</v>
      </c>
      <c r="B70" s="127">
        <v>13800.7</v>
      </c>
      <c r="C70" s="127">
        <v>13418.491</v>
      </c>
      <c r="D70" s="127">
        <f t="shared" si="6"/>
        <v>97.230510046591831</v>
      </c>
      <c r="E70" s="24"/>
      <c r="F70" s="48"/>
      <c r="G70" s="45"/>
    </row>
    <row r="71" spans="1:7" s="90" customFormat="1" ht="18.75" customHeight="1">
      <c r="A71" s="85" t="s">
        <v>6</v>
      </c>
      <c r="B71" s="128">
        <f>B73+B72+B74</f>
        <v>374741.33999999997</v>
      </c>
      <c r="C71" s="128">
        <f>C73+C72+C74</f>
        <v>357079.82500000001</v>
      </c>
      <c r="D71" s="129">
        <f>C71/B71*100</f>
        <v>95.287011835950636</v>
      </c>
      <c r="E71" s="88"/>
      <c r="F71" s="95"/>
      <c r="G71" s="89"/>
    </row>
    <row r="72" spans="1:7" s="34" customFormat="1" ht="18.75" customHeight="1">
      <c r="A72" s="13" t="s">
        <v>4</v>
      </c>
      <c r="B72" s="127">
        <f>B59</f>
        <v>1350.02</v>
      </c>
      <c r="C72" s="127">
        <f>C59</f>
        <v>973.04399999999998</v>
      </c>
      <c r="D72" s="130">
        <f>C72/B72*100</f>
        <v>72.076265536806858</v>
      </c>
      <c r="E72" s="58"/>
      <c r="F72" s="154"/>
      <c r="G72" s="49"/>
    </row>
    <row r="73" spans="1:7" s="34" customFormat="1" ht="22.5" customHeight="1">
      <c r="A73" s="26" t="s">
        <v>5</v>
      </c>
      <c r="B73" s="127">
        <f>B53+B56+B60</f>
        <v>323391.31999999995</v>
      </c>
      <c r="C73" s="127">
        <f>C53+C56+C60</f>
        <v>306106.78100000002</v>
      </c>
      <c r="D73" s="130">
        <f>C73/B73*100</f>
        <v>94.655224821742294</v>
      </c>
      <c r="E73" s="58"/>
      <c r="F73" s="154"/>
      <c r="G73" s="49"/>
    </row>
    <row r="74" spans="1:7" s="34" customFormat="1" ht="22.5" customHeight="1">
      <c r="A74" s="13" t="s">
        <v>8</v>
      </c>
      <c r="B74" s="127">
        <f>B54+B57</f>
        <v>50000</v>
      </c>
      <c r="C74" s="127">
        <f>C54+C57</f>
        <v>50000</v>
      </c>
      <c r="D74" s="130">
        <f>C74/B74*100</f>
        <v>100</v>
      </c>
      <c r="E74" s="58"/>
      <c r="F74" s="154"/>
      <c r="G74" s="49"/>
    </row>
    <row r="75" spans="1:7" s="27" customFormat="1" ht="20.25" customHeight="1">
      <c r="A75" s="249" t="s">
        <v>136</v>
      </c>
      <c r="B75" s="249"/>
      <c r="C75" s="249"/>
      <c r="D75" s="249"/>
      <c r="E75" s="249"/>
      <c r="F75" s="45"/>
      <c r="G75" s="45"/>
    </row>
    <row r="76" spans="1:7" s="34" customFormat="1" ht="49.5">
      <c r="A76" s="70" t="s">
        <v>137</v>
      </c>
      <c r="B76" s="221">
        <f>B77+B79</f>
        <v>37047.300000000003</v>
      </c>
      <c r="C76" s="221">
        <f>C77+C79</f>
        <v>35988.416659999995</v>
      </c>
      <c r="D76" s="121">
        <f t="shared" ref="D76:D82" si="7">C76/B76*100</f>
        <v>97.141806987283815</v>
      </c>
      <c r="E76" s="199"/>
      <c r="F76" s="49"/>
      <c r="G76" s="49"/>
    </row>
    <row r="77" spans="1:7" s="157" customFormat="1" ht="46.5" customHeight="1">
      <c r="A77" s="4" t="s">
        <v>140</v>
      </c>
      <c r="B77" s="121">
        <v>37009.300000000003</v>
      </c>
      <c r="C77" s="121">
        <v>35950.416659999995</v>
      </c>
      <c r="D77" s="121">
        <f t="shared" si="7"/>
        <v>97.138872283453054</v>
      </c>
      <c r="E77" s="228" t="s">
        <v>138</v>
      </c>
      <c r="F77" s="156"/>
      <c r="G77" s="156"/>
    </row>
    <row r="78" spans="1:7" s="35" customFormat="1" ht="18.75" customHeight="1">
      <c r="A78" s="24" t="s">
        <v>5</v>
      </c>
      <c r="B78" s="117">
        <v>37009.300000000003</v>
      </c>
      <c r="C78" s="117">
        <v>35950.416659999995</v>
      </c>
      <c r="D78" s="117">
        <f t="shared" si="7"/>
        <v>97.138872283453054</v>
      </c>
      <c r="E78" s="230"/>
      <c r="F78" s="50"/>
      <c r="G78" s="50"/>
    </row>
    <row r="79" spans="1:7" s="159" customFormat="1" ht="82.5">
      <c r="A79" s="4" t="s">
        <v>139</v>
      </c>
      <c r="B79" s="121">
        <v>38</v>
      </c>
      <c r="C79" s="121">
        <v>38</v>
      </c>
      <c r="D79" s="121">
        <f t="shared" si="7"/>
        <v>100</v>
      </c>
      <c r="E79" s="58"/>
      <c r="F79" s="158"/>
      <c r="G79" s="158"/>
    </row>
    <row r="80" spans="1:7" s="29" customFormat="1" ht="17.25">
      <c r="A80" s="24" t="s">
        <v>5</v>
      </c>
      <c r="B80" s="117">
        <v>38</v>
      </c>
      <c r="C80" s="117">
        <v>38</v>
      </c>
      <c r="D80" s="117">
        <f t="shared" si="7"/>
        <v>100</v>
      </c>
      <c r="E80" s="58"/>
      <c r="F80" s="46"/>
      <c r="G80" s="46"/>
    </row>
    <row r="81" spans="1:7" s="98" customFormat="1" ht="17.25">
      <c r="A81" s="91" t="s">
        <v>6</v>
      </c>
      <c r="B81" s="118">
        <f>B76</f>
        <v>37047.300000000003</v>
      </c>
      <c r="C81" s="118">
        <f>C76</f>
        <v>35988.416659999995</v>
      </c>
      <c r="D81" s="118">
        <f t="shared" si="7"/>
        <v>97.141806987283815</v>
      </c>
      <c r="E81" s="96"/>
      <c r="F81" s="97"/>
      <c r="G81" s="97"/>
    </row>
    <row r="82" spans="1:7" s="32" customFormat="1" ht="17.25">
      <c r="A82" s="24" t="s">
        <v>5</v>
      </c>
      <c r="B82" s="117">
        <f>B80+B78</f>
        <v>37047.300000000003</v>
      </c>
      <c r="C82" s="117">
        <f>C80+C78</f>
        <v>35988.416659999995</v>
      </c>
      <c r="D82" s="117">
        <f t="shared" si="7"/>
        <v>97.141806987283815</v>
      </c>
      <c r="E82" s="24"/>
      <c r="F82" s="47"/>
      <c r="G82" s="47"/>
    </row>
    <row r="83" spans="1:7" s="27" customFormat="1" ht="17.25">
      <c r="A83" s="240" t="s">
        <v>141</v>
      </c>
      <c r="B83" s="240"/>
      <c r="C83" s="240"/>
      <c r="D83" s="240"/>
      <c r="E83" s="240"/>
      <c r="F83" s="45"/>
      <c r="G83" s="45"/>
    </row>
    <row r="84" spans="1:7" s="34" customFormat="1" ht="49.5" customHeight="1">
      <c r="A84" s="71" t="s">
        <v>11</v>
      </c>
      <c r="B84" s="122">
        <f>B85+B88</f>
        <v>26758.674940000001</v>
      </c>
      <c r="C84" s="122">
        <f>C85+C88</f>
        <v>24698.209749999995</v>
      </c>
      <c r="D84" s="122">
        <f>C84/B84*100</f>
        <v>92.299823535282997</v>
      </c>
      <c r="E84" s="200"/>
      <c r="F84" s="49"/>
      <c r="G84" s="49"/>
    </row>
    <row r="85" spans="1:7" s="163" customFormat="1" ht="123.75" customHeight="1">
      <c r="A85" s="160" t="s">
        <v>142</v>
      </c>
      <c r="B85" s="121">
        <f>B86+B87</f>
        <v>23614.574940000002</v>
      </c>
      <c r="C85" s="121">
        <f>C86+C87</f>
        <v>21740.829459999997</v>
      </c>
      <c r="D85" s="121">
        <f>C85/B85*100</f>
        <v>92.065300837466594</v>
      </c>
      <c r="E85" s="26" t="s">
        <v>217</v>
      </c>
      <c r="F85" s="161"/>
      <c r="G85" s="162">
        <f>B85-C85</f>
        <v>1873.745480000005</v>
      </c>
    </row>
    <row r="86" spans="1:7" s="27" customFormat="1" ht="17.25">
      <c r="A86" s="26" t="s">
        <v>4</v>
      </c>
      <c r="B86" s="117">
        <v>2290.6999999999998</v>
      </c>
      <c r="C86" s="117">
        <v>1829.9106199999999</v>
      </c>
      <c r="D86" s="117">
        <f>C86/B86*100</f>
        <v>79.884341904221429</v>
      </c>
      <c r="E86" s="74"/>
      <c r="F86" s="51"/>
      <c r="G86" s="45"/>
    </row>
    <row r="87" spans="1:7" s="27" customFormat="1" ht="17.25">
      <c r="A87" s="26" t="s">
        <v>5</v>
      </c>
      <c r="B87" s="117">
        <v>21323.874940000002</v>
      </c>
      <c r="C87" s="117">
        <v>19910.918839999998</v>
      </c>
      <c r="D87" s="117">
        <f>C87/B87*100</f>
        <v>93.3738304882405</v>
      </c>
      <c r="E87" s="74"/>
      <c r="F87" s="51"/>
      <c r="G87" s="45"/>
    </row>
    <row r="88" spans="1:7" s="163" customFormat="1" ht="78" customHeight="1">
      <c r="A88" s="16" t="s">
        <v>143</v>
      </c>
      <c r="B88" s="121">
        <f>B89</f>
        <v>3144.1</v>
      </c>
      <c r="C88" s="121">
        <f>C89</f>
        <v>2957.3802899999991</v>
      </c>
      <c r="D88" s="121">
        <f t="shared" ref="D88:D89" si="8">C88/B88*100</f>
        <v>94.061266817213181</v>
      </c>
      <c r="E88" s="61" t="s">
        <v>220</v>
      </c>
      <c r="F88" s="162"/>
      <c r="G88" s="162">
        <f>B88-C88</f>
        <v>186.71971000000076</v>
      </c>
    </row>
    <row r="89" spans="1:7" s="27" customFormat="1" ht="19.5" customHeight="1">
      <c r="A89" s="26" t="s">
        <v>4</v>
      </c>
      <c r="B89" s="117">
        <v>3144.1</v>
      </c>
      <c r="C89" s="117">
        <v>2957.3802899999991</v>
      </c>
      <c r="D89" s="117">
        <f t="shared" si="8"/>
        <v>94.061266817213181</v>
      </c>
      <c r="E89" s="74"/>
      <c r="F89" s="51"/>
      <c r="G89" s="45"/>
    </row>
    <row r="90" spans="1:7" s="90" customFormat="1" ht="21.75" customHeight="1">
      <c r="A90" s="85" t="s">
        <v>6</v>
      </c>
      <c r="B90" s="118">
        <f>B91+B92</f>
        <v>26758.674940000001</v>
      </c>
      <c r="C90" s="118">
        <f>C91+C92</f>
        <v>24698.209749999998</v>
      </c>
      <c r="D90" s="123">
        <f>C90/B90*100</f>
        <v>92.299823535283011</v>
      </c>
      <c r="E90" s="99"/>
      <c r="F90" s="89"/>
      <c r="G90" s="89"/>
    </row>
    <row r="91" spans="1:7" s="34" customFormat="1" ht="19.5" customHeight="1">
      <c r="A91" s="26" t="s">
        <v>4</v>
      </c>
      <c r="B91" s="117">
        <f>B89+B86</f>
        <v>5434.7999999999993</v>
      </c>
      <c r="C91" s="117">
        <f>C89+C86</f>
        <v>4787.2909099999988</v>
      </c>
      <c r="D91" s="124">
        <f>C91/B91*100</f>
        <v>88.08587086921321</v>
      </c>
      <c r="E91" s="26"/>
      <c r="F91" s="49"/>
      <c r="G91" s="49"/>
    </row>
    <row r="92" spans="1:7" s="34" customFormat="1" ht="19.5" customHeight="1">
      <c r="A92" s="26" t="s">
        <v>5</v>
      </c>
      <c r="B92" s="117">
        <f>B87</f>
        <v>21323.874940000002</v>
      </c>
      <c r="C92" s="117">
        <f>C87</f>
        <v>19910.918839999998</v>
      </c>
      <c r="D92" s="124">
        <f t="shared" ref="D92" si="9">C92/B92*100</f>
        <v>93.3738304882405</v>
      </c>
      <c r="E92" s="26"/>
      <c r="F92" s="49"/>
      <c r="G92" s="49"/>
    </row>
    <row r="93" spans="1:7" ht="17.25">
      <c r="A93" s="242" t="s">
        <v>32</v>
      </c>
      <c r="B93" s="240"/>
      <c r="C93" s="240"/>
      <c r="D93" s="240"/>
      <c r="E93" s="240"/>
      <c r="F93" s="42"/>
      <c r="G93" s="42"/>
    </row>
    <row r="94" spans="1:7" s="20" customFormat="1" ht="29.25" customHeight="1">
      <c r="A94" s="8" t="s">
        <v>12</v>
      </c>
      <c r="B94" s="121">
        <f>B95+B97+B99+B101</f>
        <v>52639.785000000003</v>
      </c>
      <c r="C94" s="121">
        <f>C95+C97+C99+C101</f>
        <v>50966.080000000002</v>
      </c>
      <c r="D94" s="121">
        <f>C94/B94*100</f>
        <v>96.820456238565569</v>
      </c>
      <c r="E94" s="9"/>
      <c r="F94" s="52"/>
      <c r="G94" s="52"/>
    </row>
    <row r="95" spans="1:7" s="166" customFormat="1" ht="82.5">
      <c r="A95" s="164" t="s">
        <v>237</v>
      </c>
      <c r="B95" s="121">
        <f>B96</f>
        <v>26913.7</v>
      </c>
      <c r="C95" s="121">
        <f>C96</f>
        <v>26008.6</v>
      </c>
      <c r="D95" s="121">
        <f t="shared" ref="D95:D103" si="10">C95/B95*100</f>
        <v>96.637028725147417</v>
      </c>
      <c r="E95" s="10" t="s">
        <v>274</v>
      </c>
      <c r="F95" s="165"/>
      <c r="G95" s="165"/>
    </row>
    <row r="96" spans="1:7" s="20" customFormat="1" ht="18.75" customHeight="1">
      <c r="A96" s="26" t="s">
        <v>4</v>
      </c>
      <c r="B96" s="117">
        <v>26913.7</v>
      </c>
      <c r="C96" s="117">
        <v>26008.6</v>
      </c>
      <c r="D96" s="117">
        <f t="shared" si="10"/>
        <v>96.637028725147417</v>
      </c>
      <c r="E96" s="7"/>
      <c r="F96" s="52"/>
      <c r="G96" s="52"/>
    </row>
    <row r="97" spans="1:7" s="166" customFormat="1" ht="107.25" customHeight="1">
      <c r="A97" s="164" t="s">
        <v>60</v>
      </c>
      <c r="B97" s="121">
        <f>B98</f>
        <v>16280.093000000001</v>
      </c>
      <c r="C97" s="121">
        <f>C98</f>
        <v>15980.07</v>
      </c>
      <c r="D97" s="121">
        <f t="shared" si="10"/>
        <v>98.157117407130286</v>
      </c>
      <c r="E97" s="24" t="s">
        <v>61</v>
      </c>
      <c r="F97" s="165"/>
      <c r="G97" s="165"/>
    </row>
    <row r="98" spans="1:7" s="20" customFormat="1" ht="18.75" customHeight="1">
      <c r="A98" s="26" t="s">
        <v>4</v>
      </c>
      <c r="B98" s="117">
        <v>16280.093000000001</v>
      </c>
      <c r="C98" s="117">
        <v>15980.07</v>
      </c>
      <c r="D98" s="117">
        <f t="shared" si="10"/>
        <v>98.157117407130286</v>
      </c>
      <c r="E98" s="7"/>
      <c r="F98" s="52"/>
      <c r="G98" s="52"/>
    </row>
    <row r="99" spans="1:7" s="166" customFormat="1" ht="69.75" customHeight="1">
      <c r="A99" s="164" t="s">
        <v>62</v>
      </c>
      <c r="B99" s="121">
        <f>B100</f>
        <v>1950</v>
      </c>
      <c r="C99" s="121">
        <f>C100</f>
        <v>1912.3999999999999</v>
      </c>
      <c r="D99" s="121">
        <f t="shared" si="10"/>
        <v>98.071794871794864</v>
      </c>
      <c r="E99" s="7" t="s">
        <v>64</v>
      </c>
      <c r="F99" s="165"/>
      <c r="G99" s="165"/>
    </row>
    <row r="100" spans="1:7" s="20" customFormat="1" ht="18.75" customHeight="1">
      <c r="A100" s="26" t="s">
        <v>4</v>
      </c>
      <c r="B100" s="117">
        <v>1950</v>
      </c>
      <c r="C100" s="117">
        <v>1912.3999999999999</v>
      </c>
      <c r="D100" s="117">
        <f t="shared" si="10"/>
        <v>98.071794871794864</v>
      </c>
      <c r="E100" s="7"/>
      <c r="F100" s="52"/>
      <c r="G100" s="52"/>
    </row>
    <row r="101" spans="1:7" s="166" customFormat="1" ht="227.25" customHeight="1">
      <c r="A101" s="164" t="s">
        <v>63</v>
      </c>
      <c r="B101" s="121">
        <f>B102</f>
        <v>7495.9920000000002</v>
      </c>
      <c r="C101" s="121">
        <f>C102</f>
        <v>7065.01</v>
      </c>
      <c r="D101" s="121">
        <f t="shared" si="10"/>
        <v>94.250500800961362</v>
      </c>
      <c r="E101" s="24" t="s">
        <v>303</v>
      </c>
      <c r="F101" s="165"/>
      <c r="G101" s="165"/>
    </row>
    <row r="102" spans="1:7" s="20" customFormat="1" ht="18.75" customHeight="1">
      <c r="A102" s="26" t="s">
        <v>4</v>
      </c>
      <c r="B102" s="117">
        <v>7495.9920000000002</v>
      </c>
      <c r="C102" s="117">
        <v>7065.01</v>
      </c>
      <c r="D102" s="117">
        <f t="shared" si="10"/>
        <v>94.250500800961362</v>
      </c>
      <c r="E102" s="7"/>
      <c r="F102" s="52"/>
      <c r="G102" s="52"/>
    </row>
    <row r="103" spans="1:7" s="20" customFormat="1" ht="33">
      <c r="A103" s="8" t="s">
        <v>13</v>
      </c>
      <c r="B103" s="121">
        <f>B104</f>
        <v>15692.870999999999</v>
      </c>
      <c r="C103" s="121">
        <f>C104</f>
        <v>1839.992</v>
      </c>
      <c r="D103" s="121">
        <f t="shared" si="10"/>
        <v>11.725018322013863</v>
      </c>
      <c r="E103" s="7"/>
      <c r="F103" s="52"/>
      <c r="G103" s="52"/>
    </row>
    <row r="104" spans="1:7" s="166" customFormat="1" ht="243.75" customHeight="1">
      <c r="A104" s="8" t="s">
        <v>65</v>
      </c>
      <c r="B104" s="121">
        <f>B105</f>
        <v>15692.870999999999</v>
      </c>
      <c r="C104" s="121">
        <f>C105</f>
        <v>1839.992</v>
      </c>
      <c r="D104" s="121">
        <f>C104/B104*100</f>
        <v>11.725018322013863</v>
      </c>
      <c r="E104" s="24" t="s">
        <v>67</v>
      </c>
      <c r="F104" s="165"/>
      <c r="G104" s="165"/>
    </row>
    <row r="105" spans="1:7" s="20" customFormat="1" ht="18.75" customHeight="1">
      <c r="A105" s="26" t="s">
        <v>4</v>
      </c>
      <c r="B105" s="117">
        <v>15692.870999999999</v>
      </c>
      <c r="C105" s="117">
        <v>1839.992</v>
      </c>
      <c r="D105" s="117">
        <f>C105/B105*100</f>
        <v>11.725018322013863</v>
      </c>
      <c r="E105" s="7"/>
      <c r="F105" s="52"/>
      <c r="G105" s="52"/>
    </row>
    <row r="106" spans="1:7" s="20" customFormat="1" ht="33">
      <c r="A106" s="8" t="s">
        <v>66</v>
      </c>
      <c r="B106" s="121">
        <f>B107</f>
        <v>8790</v>
      </c>
      <c r="C106" s="121">
        <f>C107</f>
        <v>7020</v>
      </c>
      <c r="D106" s="121">
        <f>C106/B106*100</f>
        <v>79.863481228668945</v>
      </c>
      <c r="E106" s="7"/>
      <c r="F106" s="52"/>
      <c r="G106" s="52"/>
    </row>
    <row r="107" spans="1:7" s="166" customFormat="1" ht="49.5">
      <c r="A107" s="8" t="s">
        <v>238</v>
      </c>
      <c r="B107" s="121">
        <f>B108</f>
        <v>8790</v>
      </c>
      <c r="C107" s="121">
        <f>C108</f>
        <v>7020</v>
      </c>
      <c r="D107" s="121">
        <f t="shared" ref="D107:D108" si="11">C107/B107*100</f>
        <v>79.863481228668945</v>
      </c>
      <c r="E107" s="24"/>
      <c r="F107" s="165"/>
      <c r="G107" s="165"/>
    </row>
    <row r="108" spans="1:7" ht="17.25">
      <c r="A108" s="26" t="s">
        <v>5</v>
      </c>
      <c r="B108" s="117">
        <v>8790</v>
      </c>
      <c r="C108" s="117">
        <v>7020</v>
      </c>
      <c r="D108" s="117">
        <f t="shared" si="11"/>
        <v>79.863481228668945</v>
      </c>
      <c r="E108" s="7"/>
      <c r="F108" s="42"/>
      <c r="G108" s="42"/>
    </row>
    <row r="109" spans="1:7" s="87" customFormat="1" ht="17.25">
      <c r="A109" s="85" t="s">
        <v>6</v>
      </c>
      <c r="B109" s="118">
        <f>B111+B110</f>
        <v>77122.656000000003</v>
      </c>
      <c r="C109" s="118">
        <f>C111+C110</f>
        <v>59826.072</v>
      </c>
      <c r="D109" s="118">
        <f t="shared" ref="D109:D111" si="12">C109/B109*100</f>
        <v>77.572629241399568</v>
      </c>
      <c r="E109" s="96"/>
      <c r="F109" s="86"/>
      <c r="G109" s="86"/>
    </row>
    <row r="110" spans="1:7" s="20" customFormat="1" ht="17.25">
      <c r="A110" s="26" t="s">
        <v>4</v>
      </c>
      <c r="B110" s="117">
        <f>B105+B102+B100+B98+B96</f>
        <v>68332.656000000003</v>
      </c>
      <c r="C110" s="117">
        <f>C105+C102+C100+C98+C96</f>
        <v>52806.072</v>
      </c>
      <c r="D110" s="117">
        <f t="shared" si="12"/>
        <v>77.277944530650174</v>
      </c>
      <c r="E110" s="24"/>
      <c r="F110" s="52"/>
      <c r="G110" s="52"/>
    </row>
    <row r="111" spans="1:7" s="20" customFormat="1" ht="17.25">
      <c r="A111" s="26" t="s">
        <v>5</v>
      </c>
      <c r="B111" s="117">
        <f>B108</f>
        <v>8790</v>
      </c>
      <c r="C111" s="117">
        <f>C108</f>
        <v>7020</v>
      </c>
      <c r="D111" s="117">
        <f t="shared" si="12"/>
        <v>79.863481228668945</v>
      </c>
      <c r="E111" s="24"/>
      <c r="F111" s="52"/>
      <c r="G111" s="52"/>
    </row>
    <row r="112" spans="1:7" s="29" customFormat="1" ht="17.25">
      <c r="A112" s="242" t="s">
        <v>144</v>
      </c>
      <c r="B112" s="242"/>
      <c r="C112" s="242"/>
      <c r="D112" s="242"/>
      <c r="E112" s="242"/>
      <c r="F112" s="75"/>
      <c r="G112" s="46"/>
    </row>
    <row r="113" spans="1:7" s="32" customFormat="1" ht="49.5">
      <c r="A113" s="76" t="s">
        <v>218</v>
      </c>
      <c r="B113" s="121">
        <f>B114+B116+B118+B120+B122+B124+B126+B128</f>
        <v>1066.5</v>
      </c>
      <c r="C113" s="121">
        <f>C114+C116+C118+C120+C122+C124+C126+C128</f>
        <v>1041.6799999999998</v>
      </c>
      <c r="D113" s="121">
        <f>C113/B113*100</f>
        <v>97.67276136896389</v>
      </c>
      <c r="E113" s="26"/>
      <c r="F113" s="167"/>
      <c r="G113" s="47"/>
    </row>
    <row r="114" spans="1:7" s="170" customFormat="1" ht="131.25" customHeight="1">
      <c r="A114" s="76" t="s">
        <v>177</v>
      </c>
      <c r="B114" s="121">
        <f>B115</f>
        <v>116</v>
      </c>
      <c r="C114" s="121">
        <f>C115</f>
        <v>116</v>
      </c>
      <c r="D114" s="121">
        <f t="shared" ref="D114:D130" si="13">C114/B114*100</f>
        <v>100</v>
      </c>
      <c r="E114" s="26" t="s">
        <v>221</v>
      </c>
      <c r="F114" s="169"/>
      <c r="G114" s="169"/>
    </row>
    <row r="115" spans="1:7" s="32" customFormat="1" ht="17.25">
      <c r="A115" s="26" t="s">
        <v>5</v>
      </c>
      <c r="B115" s="117">
        <v>116</v>
      </c>
      <c r="C115" s="117">
        <v>116</v>
      </c>
      <c r="D115" s="117">
        <f>C115/B115*100</f>
        <v>100</v>
      </c>
      <c r="E115" s="74"/>
      <c r="F115" s="47"/>
      <c r="G115" s="47"/>
    </row>
    <row r="116" spans="1:7" s="170" customFormat="1" ht="33">
      <c r="A116" s="8" t="s">
        <v>275</v>
      </c>
      <c r="B116" s="121">
        <f>B117</f>
        <v>1.8</v>
      </c>
      <c r="C116" s="121">
        <f>C117</f>
        <v>1.8</v>
      </c>
      <c r="D116" s="121">
        <f t="shared" si="13"/>
        <v>100</v>
      </c>
      <c r="E116" s="26" t="s">
        <v>174</v>
      </c>
      <c r="F116" s="169"/>
      <c r="G116" s="169"/>
    </row>
    <row r="117" spans="1:7" s="32" customFormat="1" ht="17.25">
      <c r="A117" s="26" t="s">
        <v>5</v>
      </c>
      <c r="B117" s="117">
        <v>1.8</v>
      </c>
      <c r="C117" s="117">
        <v>1.8</v>
      </c>
      <c r="D117" s="117">
        <f t="shared" si="13"/>
        <v>100</v>
      </c>
      <c r="E117" s="74"/>
      <c r="F117" s="47"/>
      <c r="G117" s="47"/>
    </row>
    <row r="118" spans="1:7" s="170" customFormat="1" ht="36.75" customHeight="1">
      <c r="A118" s="76" t="s">
        <v>156</v>
      </c>
      <c r="B118" s="121">
        <f>B119</f>
        <v>89.4</v>
      </c>
      <c r="C118" s="121">
        <f>C119</f>
        <v>89.4</v>
      </c>
      <c r="D118" s="121">
        <f t="shared" si="13"/>
        <v>100</v>
      </c>
      <c r="E118" s="26" t="s">
        <v>175</v>
      </c>
      <c r="F118" s="169"/>
      <c r="G118" s="169"/>
    </row>
    <row r="119" spans="1:7" s="32" customFormat="1" ht="17.25">
      <c r="A119" s="26" t="s">
        <v>5</v>
      </c>
      <c r="B119" s="117">
        <v>89.4</v>
      </c>
      <c r="C119" s="117">
        <v>89.4</v>
      </c>
      <c r="D119" s="117">
        <f>C119/B119*100</f>
        <v>100</v>
      </c>
      <c r="E119" s="74"/>
      <c r="F119" s="47"/>
      <c r="G119" s="47"/>
    </row>
    <row r="120" spans="1:7" s="170" customFormat="1" ht="33">
      <c r="A120" s="8" t="s">
        <v>176</v>
      </c>
      <c r="B120" s="121">
        <f>B121</f>
        <v>86.8</v>
      </c>
      <c r="C120" s="121">
        <f>C121</f>
        <v>86.8</v>
      </c>
      <c r="D120" s="121">
        <f t="shared" si="13"/>
        <v>100</v>
      </c>
      <c r="E120" s="26" t="s">
        <v>175</v>
      </c>
      <c r="F120" s="169"/>
      <c r="G120" s="169"/>
    </row>
    <row r="121" spans="1:7" s="32" customFormat="1" ht="17.25">
      <c r="A121" s="26" t="s">
        <v>5</v>
      </c>
      <c r="B121" s="117">
        <v>86.8</v>
      </c>
      <c r="C121" s="117">
        <v>86.8</v>
      </c>
      <c r="D121" s="117">
        <f t="shared" si="13"/>
        <v>100</v>
      </c>
      <c r="E121" s="74"/>
      <c r="F121" s="47"/>
      <c r="G121" s="47"/>
    </row>
    <row r="122" spans="1:7" s="170" customFormat="1" ht="66">
      <c r="A122" s="8" t="s">
        <v>157</v>
      </c>
      <c r="B122" s="121">
        <f>B123</f>
        <v>229.7</v>
      </c>
      <c r="C122" s="121">
        <f>C123</f>
        <v>204.88</v>
      </c>
      <c r="D122" s="121">
        <f t="shared" si="13"/>
        <v>89.194601654331734</v>
      </c>
      <c r="E122" s="26" t="s">
        <v>160</v>
      </c>
      <c r="F122" s="171"/>
      <c r="G122" s="169"/>
    </row>
    <row r="123" spans="1:7" s="32" customFormat="1" ht="17.25">
      <c r="A123" s="26" t="s">
        <v>5</v>
      </c>
      <c r="B123" s="117">
        <v>229.7</v>
      </c>
      <c r="C123" s="117">
        <v>204.88</v>
      </c>
      <c r="D123" s="117">
        <f t="shared" si="13"/>
        <v>89.194601654331734</v>
      </c>
      <c r="E123" s="74"/>
      <c r="F123" s="168"/>
      <c r="G123" s="47"/>
    </row>
    <row r="124" spans="1:7" s="170" customFormat="1" ht="33">
      <c r="A124" s="8" t="s">
        <v>276</v>
      </c>
      <c r="B124" s="121">
        <f>B125</f>
        <v>177.39999999999998</v>
      </c>
      <c r="C124" s="121">
        <f>C125</f>
        <v>177.39999999999998</v>
      </c>
      <c r="D124" s="121">
        <f t="shared" si="13"/>
        <v>100</v>
      </c>
      <c r="E124" s="26" t="s">
        <v>277</v>
      </c>
      <c r="F124" s="171"/>
      <c r="G124" s="169"/>
    </row>
    <row r="125" spans="1:7" s="32" customFormat="1" ht="17.25">
      <c r="A125" s="26" t="s">
        <v>5</v>
      </c>
      <c r="B125" s="117">
        <v>177.39999999999998</v>
      </c>
      <c r="C125" s="117">
        <v>177.39999999999998</v>
      </c>
      <c r="D125" s="117">
        <f t="shared" si="13"/>
        <v>100</v>
      </c>
      <c r="E125" s="74"/>
      <c r="F125" s="47"/>
      <c r="G125" s="47"/>
    </row>
    <row r="126" spans="1:7" s="170" customFormat="1" ht="33">
      <c r="A126" s="8" t="s">
        <v>158</v>
      </c>
      <c r="B126" s="121">
        <f>B127</f>
        <v>332.4</v>
      </c>
      <c r="C126" s="121">
        <f>C127</f>
        <v>332.4</v>
      </c>
      <c r="D126" s="121">
        <f t="shared" si="13"/>
        <v>100</v>
      </c>
      <c r="E126" s="26" t="s">
        <v>178</v>
      </c>
      <c r="F126" s="169"/>
      <c r="G126" s="169"/>
    </row>
    <row r="127" spans="1:7" s="32" customFormat="1" ht="17.25">
      <c r="A127" s="26" t="s">
        <v>5</v>
      </c>
      <c r="B127" s="117">
        <v>332.4</v>
      </c>
      <c r="C127" s="117">
        <v>332.4</v>
      </c>
      <c r="D127" s="117">
        <f t="shared" si="13"/>
        <v>100</v>
      </c>
      <c r="E127" s="74"/>
      <c r="F127" s="47"/>
      <c r="G127" s="47"/>
    </row>
    <row r="128" spans="1:7" s="170" customFormat="1" ht="35.25" customHeight="1">
      <c r="A128" s="8" t="s">
        <v>159</v>
      </c>
      <c r="B128" s="121">
        <f>B129</f>
        <v>33</v>
      </c>
      <c r="C128" s="121">
        <f>C129</f>
        <v>33</v>
      </c>
      <c r="D128" s="121">
        <f t="shared" si="13"/>
        <v>100</v>
      </c>
      <c r="E128" s="26" t="s">
        <v>179</v>
      </c>
      <c r="F128" s="169"/>
      <c r="G128" s="169"/>
    </row>
    <row r="129" spans="1:18" s="29" customFormat="1" ht="17.25">
      <c r="A129" s="26" t="s">
        <v>5</v>
      </c>
      <c r="B129" s="117">
        <v>33</v>
      </c>
      <c r="C129" s="117">
        <v>33</v>
      </c>
      <c r="D129" s="117">
        <f t="shared" si="13"/>
        <v>100</v>
      </c>
      <c r="E129" s="74"/>
      <c r="F129" s="46"/>
      <c r="G129" s="46"/>
    </row>
    <row r="130" spans="1:18" s="98" customFormat="1" ht="17.25">
      <c r="A130" s="85" t="s">
        <v>14</v>
      </c>
      <c r="B130" s="118">
        <f>B132</f>
        <v>1066.5</v>
      </c>
      <c r="C130" s="118">
        <f>C132</f>
        <v>1041.6799999999998</v>
      </c>
      <c r="D130" s="118">
        <f t="shared" si="13"/>
        <v>97.67276136896389</v>
      </c>
      <c r="E130" s="92"/>
      <c r="F130" s="97"/>
      <c r="G130" s="97"/>
    </row>
    <row r="131" spans="1:18" s="29" customFormat="1" ht="17.25" hidden="1">
      <c r="A131" s="26" t="s">
        <v>4</v>
      </c>
      <c r="B131" s="117"/>
      <c r="C131" s="124"/>
      <c r="D131" s="121"/>
      <c r="E131" s="74"/>
      <c r="F131" s="46"/>
      <c r="G131" s="46"/>
    </row>
    <row r="132" spans="1:18" s="32" customFormat="1" ht="17.25">
      <c r="A132" s="26" t="s">
        <v>5</v>
      </c>
      <c r="B132" s="117">
        <f>B129+B127+B125+B123+B121+B119+B117+B115</f>
        <v>1066.5</v>
      </c>
      <c r="C132" s="117">
        <f>C129+C127+C125+C123+C121+C119+C117+C115</f>
        <v>1041.6799999999998</v>
      </c>
      <c r="D132" s="117">
        <f>C132/B132*100</f>
        <v>97.67276136896389</v>
      </c>
      <c r="E132" s="74"/>
      <c r="F132" s="47"/>
      <c r="G132" s="47"/>
    </row>
    <row r="133" spans="1:18" s="29" customFormat="1" ht="21" customHeight="1">
      <c r="A133" s="240" t="s">
        <v>145</v>
      </c>
      <c r="B133" s="240"/>
      <c r="C133" s="240"/>
      <c r="D133" s="240"/>
      <c r="E133" s="240"/>
      <c r="F133" s="75" t="s">
        <v>180</v>
      </c>
      <c r="G133" s="46"/>
    </row>
    <row r="134" spans="1:18" s="32" customFormat="1" ht="49.5">
      <c r="A134" s="16" t="s">
        <v>161</v>
      </c>
      <c r="B134" s="172">
        <f>B135+B137</f>
        <v>1849</v>
      </c>
      <c r="C134" s="172">
        <f>C135+C137</f>
        <v>1809.4849999999999</v>
      </c>
      <c r="D134" s="172">
        <f>C134/B134*100</f>
        <v>97.862898864250937</v>
      </c>
      <c r="E134" s="74"/>
      <c r="F134" s="47"/>
      <c r="G134" s="47"/>
    </row>
    <row r="135" spans="1:18" s="170" customFormat="1" ht="153" customHeight="1">
      <c r="A135" s="8" t="s">
        <v>181</v>
      </c>
      <c r="B135" s="173">
        <f>B136</f>
        <v>1228.5</v>
      </c>
      <c r="C135" s="173">
        <f>C136</f>
        <v>1209.77</v>
      </c>
      <c r="D135" s="173">
        <f>C135/B135*100</f>
        <v>98.475376475376478</v>
      </c>
      <c r="E135" s="17" t="s">
        <v>307</v>
      </c>
      <c r="F135" s="169"/>
      <c r="G135" s="169"/>
    </row>
    <row r="136" spans="1:18" s="32" customFormat="1" ht="17.25">
      <c r="A136" s="17" t="s">
        <v>5</v>
      </c>
      <c r="B136" s="131">
        <v>1228.5</v>
      </c>
      <c r="C136" s="131">
        <v>1209.77</v>
      </c>
      <c r="D136" s="131">
        <f>C136/B136*100</f>
        <v>98.475376475376478</v>
      </c>
      <c r="E136" s="33"/>
      <c r="F136" s="47"/>
      <c r="G136" s="47"/>
    </row>
    <row r="137" spans="1:18" s="170" customFormat="1" ht="197.25" customHeight="1">
      <c r="A137" s="8" t="s">
        <v>182</v>
      </c>
      <c r="B137" s="173">
        <f>B138</f>
        <v>620.5</v>
      </c>
      <c r="C137" s="173">
        <f>C138</f>
        <v>599.71499999999992</v>
      </c>
      <c r="D137" s="173">
        <f t="shared" ref="D137:D147" si="14">C137/B137*100</f>
        <v>96.650282030620446</v>
      </c>
      <c r="E137" s="17" t="s">
        <v>278</v>
      </c>
      <c r="F137" s="169"/>
      <c r="G137" s="169"/>
      <c r="H137" s="243"/>
      <c r="I137" s="243"/>
      <c r="J137" s="243"/>
      <c r="K137" s="243"/>
      <c r="L137" s="243"/>
      <c r="M137" s="243"/>
      <c r="N137" s="243"/>
      <c r="O137" s="243"/>
      <c r="P137" s="243"/>
      <c r="Q137" s="243"/>
      <c r="R137" s="243"/>
    </row>
    <row r="138" spans="1:18" s="32" customFormat="1" ht="17.25">
      <c r="A138" s="17" t="s">
        <v>5</v>
      </c>
      <c r="B138" s="131">
        <v>620.5</v>
      </c>
      <c r="C138" s="131">
        <v>599.71499999999992</v>
      </c>
      <c r="D138" s="131">
        <f>C138/B138*100</f>
        <v>96.650282030620446</v>
      </c>
      <c r="E138" s="74"/>
      <c r="F138" s="47"/>
      <c r="G138" s="47"/>
    </row>
    <row r="139" spans="1:18" s="32" customFormat="1" ht="60.75" customHeight="1">
      <c r="A139" s="72" t="s">
        <v>162</v>
      </c>
      <c r="B139" s="173">
        <f>B140</f>
        <v>648.9</v>
      </c>
      <c r="C139" s="173">
        <f>C140</f>
        <v>356.62400000000002</v>
      </c>
      <c r="D139" s="173">
        <f>C139/B139*100</f>
        <v>54.958237016489456</v>
      </c>
      <c r="E139" s="74"/>
      <c r="F139" s="47"/>
      <c r="G139" s="47"/>
    </row>
    <row r="140" spans="1:18" s="170" customFormat="1" ht="134.25" customHeight="1">
      <c r="A140" s="72" t="s">
        <v>219</v>
      </c>
      <c r="B140" s="173">
        <f>B141</f>
        <v>648.9</v>
      </c>
      <c r="C140" s="173">
        <f>C141</f>
        <v>356.62400000000002</v>
      </c>
      <c r="D140" s="173">
        <f t="shared" si="14"/>
        <v>54.958237016489456</v>
      </c>
      <c r="E140" s="26" t="s">
        <v>279</v>
      </c>
      <c r="F140" s="174">
        <f>B140-C140</f>
        <v>292.27599999999995</v>
      </c>
      <c r="G140" s="169"/>
    </row>
    <row r="141" spans="1:18" s="32" customFormat="1" ht="17.25">
      <c r="A141" s="17" t="s">
        <v>5</v>
      </c>
      <c r="B141" s="131">
        <v>648.9</v>
      </c>
      <c r="C141" s="132">
        <v>356.62400000000002</v>
      </c>
      <c r="D141" s="131">
        <f t="shared" si="14"/>
        <v>54.958237016489456</v>
      </c>
      <c r="E141" s="74"/>
      <c r="F141" s="47"/>
      <c r="G141" s="47"/>
    </row>
    <row r="142" spans="1:18" s="32" customFormat="1" ht="48.75" customHeight="1">
      <c r="A142" s="72" t="s">
        <v>163</v>
      </c>
      <c r="B142" s="131">
        <f>B143</f>
        <v>13915.496000000001</v>
      </c>
      <c r="C142" s="131">
        <f>C143</f>
        <v>13743.3</v>
      </c>
      <c r="D142" s="131">
        <f t="shared" si="14"/>
        <v>98.7625593798453</v>
      </c>
      <c r="E142" s="74"/>
      <c r="F142" s="47"/>
      <c r="G142" s="47"/>
    </row>
    <row r="143" spans="1:18" s="170" customFormat="1" ht="47.25" customHeight="1">
      <c r="A143" s="72" t="s">
        <v>164</v>
      </c>
      <c r="B143" s="173">
        <f>B144</f>
        <v>13915.496000000001</v>
      </c>
      <c r="C143" s="173">
        <f>C144</f>
        <v>13743.3</v>
      </c>
      <c r="D143" s="173">
        <f t="shared" si="14"/>
        <v>98.7625593798453</v>
      </c>
      <c r="E143" s="26" t="s">
        <v>183</v>
      </c>
      <c r="F143" s="169"/>
      <c r="G143" s="169"/>
    </row>
    <row r="144" spans="1:18" s="32" customFormat="1" ht="17.25">
      <c r="A144" s="17" t="s">
        <v>5</v>
      </c>
      <c r="B144" s="131">
        <v>13915.496000000001</v>
      </c>
      <c r="C144" s="132">
        <v>13743.3</v>
      </c>
      <c r="D144" s="131">
        <f>C144/B144*100</f>
        <v>98.7625593798453</v>
      </c>
      <c r="E144" s="74"/>
      <c r="F144" s="47"/>
      <c r="G144" s="47"/>
    </row>
    <row r="145" spans="1:8" s="32" customFormat="1" ht="66">
      <c r="A145" s="72" t="s">
        <v>165</v>
      </c>
      <c r="B145" s="121">
        <f>B146</f>
        <v>9421.9989999999998</v>
      </c>
      <c r="C145" s="121">
        <f>C146</f>
        <v>8755.76</v>
      </c>
      <c r="D145" s="173">
        <f t="shared" si="14"/>
        <v>92.928899695276982</v>
      </c>
      <c r="E145" s="74"/>
      <c r="F145" s="47"/>
      <c r="G145" s="47"/>
    </row>
    <row r="146" spans="1:8" s="170" customFormat="1" ht="82.5">
      <c r="A146" s="8" t="s">
        <v>166</v>
      </c>
      <c r="B146" s="121">
        <f>B147</f>
        <v>9421.9989999999998</v>
      </c>
      <c r="C146" s="121">
        <f>C147</f>
        <v>8755.76</v>
      </c>
      <c r="D146" s="173">
        <f>C146/B146*100</f>
        <v>92.928899695276982</v>
      </c>
      <c r="E146" s="17" t="s">
        <v>280</v>
      </c>
      <c r="F146" s="169"/>
      <c r="G146" s="169"/>
    </row>
    <row r="147" spans="1:8" s="29" customFormat="1" ht="17.25">
      <c r="A147" s="17" t="s">
        <v>5</v>
      </c>
      <c r="B147" s="117">
        <v>9421.9989999999998</v>
      </c>
      <c r="C147" s="117">
        <v>8755.76</v>
      </c>
      <c r="D147" s="131">
        <f t="shared" si="14"/>
        <v>92.928899695276982</v>
      </c>
      <c r="E147" s="33"/>
      <c r="F147" s="46"/>
      <c r="G147" s="46"/>
    </row>
    <row r="148" spans="1:8" s="98" customFormat="1" ht="17.25">
      <c r="A148" s="85" t="s">
        <v>6</v>
      </c>
      <c r="B148" s="118">
        <f>B150</f>
        <v>25835.395000000004</v>
      </c>
      <c r="C148" s="118">
        <f>C150</f>
        <v>24665.168999999998</v>
      </c>
      <c r="D148" s="133">
        <f>C148/B148*100</f>
        <v>95.470454390188323</v>
      </c>
      <c r="E148" s="92"/>
      <c r="F148" s="97"/>
      <c r="G148" s="97"/>
    </row>
    <row r="149" spans="1:8" s="29" customFormat="1" ht="17.25" hidden="1">
      <c r="A149" s="26" t="s">
        <v>4</v>
      </c>
      <c r="B149" s="117">
        <v>0</v>
      </c>
      <c r="C149" s="117">
        <v>0</v>
      </c>
      <c r="D149" s="131">
        <v>0</v>
      </c>
      <c r="E149" s="74"/>
      <c r="F149" s="46"/>
      <c r="G149" s="46"/>
    </row>
    <row r="150" spans="1:8" s="32" customFormat="1" ht="17.25">
      <c r="A150" s="26" t="s">
        <v>5</v>
      </c>
      <c r="B150" s="117">
        <f>B147+B144+B141+B138+B136</f>
        <v>25835.395000000004</v>
      </c>
      <c r="C150" s="117">
        <f>C147+C144+C141+C138+C136</f>
        <v>24665.168999999998</v>
      </c>
      <c r="D150" s="131">
        <f>C150/B150*100</f>
        <v>95.470454390188323</v>
      </c>
      <c r="E150" s="74"/>
      <c r="F150" s="47"/>
      <c r="G150" s="47"/>
    </row>
    <row r="151" spans="1:8" ht="24" customHeight="1">
      <c r="A151" s="237" t="s">
        <v>257</v>
      </c>
      <c r="B151" s="238"/>
      <c r="C151" s="238"/>
      <c r="D151" s="238"/>
      <c r="E151" s="239"/>
      <c r="F151" s="42"/>
      <c r="G151" s="42"/>
    </row>
    <row r="152" spans="1:8" s="166" customFormat="1" ht="33">
      <c r="A152" s="8" t="s">
        <v>33</v>
      </c>
      <c r="B152" s="136">
        <f>B153+B154+B155+B156</f>
        <v>19202</v>
      </c>
      <c r="C152" s="136">
        <f>C153+C154+C155+C156</f>
        <v>19194.960000000003</v>
      </c>
      <c r="D152" s="136">
        <f t="shared" ref="D152:D157" si="15">C152/B152*100</f>
        <v>99.963337152379978</v>
      </c>
      <c r="E152" s="234" t="s">
        <v>281</v>
      </c>
      <c r="F152" s="165"/>
      <c r="G152" s="165"/>
    </row>
    <row r="153" spans="1:8" s="20" customFormat="1" ht="32.25" customHeight="1">
      <c r="A153" s="26" t="s">
        <v>10</v>
      </c>
      <c r="B153" s="134">
        <v>942</v>
      </c>
      <c r="C153" s="134">
        <v>942.03</v>
      </c>
      <c r="D153" s="134">
        <f t="shared" si="15"/>
        <v>100.00318471337579</v>
      </c>
      <c r="E153" s="235"/>
      <c r="F153" s="52"/>
      <c r="G153" s="52"/>
    </row>
    <row r="154" spans="1:8" s="20" customFormat="1" ht="32.25" customHeight="1">
      <c r="A154" s="26" t="s">
        <v>4</v>
      </c>
      <c r="B154" s="134">
        <v>2198.1</v>
      </c>
      <c r="C154" s="134">
        <v>2198.0699999999997</v>
      </c>
      <c r="D154" s="134">
        <f t="shared" si="15"/>
        <v>99.998635184932425</v>
      </c>
      <c r="E154" s="235"/>
      <c r="F154" s="52"/>
      <c r="G154" s="52"/>
    </row>
    <row r="155" spans="1:8" s="20" customFormat="1" ht="32.25" customHeight="1">
      <c r="A155" s="26" t="s">
        <v>5</v>
      </c>
      <c r="B155" s="134">
        <v>16000</v>
      </c>
      <c r="C155" s="134">
        <v>15992.960000000001</v>
      </c>
      <c r="D155" s="134">
        <f t="shared" si="15"/>
        <v>99.956000000000003</v>
      </c>
      <c r="E155" s="235"/>
      <c r="F155" s="52"/>
      <c r="G155" s="52"/>
    </row>
    <row r="156" spans="1:8" s="20" customFormat="1" ht="32.25" customHeight="1">
      <c r="A156" s="26" t="s">
        <v>8</v>
      </c>
      <c r="B156" s="134">
        <v>61.9</v>
      </c>
      <c r="C156" s="134">
        <v>61.9</v>
      </c>
      <c r="D156" s="134">
        <f t="shared" si="15"/>
        <v>100</v>
      </c>
      <c r="E156" s="236"/>
      <c r="F156" s="52"/>
      <c r="G156" s="52"/>
    </row>
    <row r="157" spans="1:8" s="166" customFormat="1" ht="181.5" customHeight="1">
      <c r="A157" s="175" t="s">
        <v>167</v>
      </c>
      <c r="B157" s="176">
        <f>B158+B159+B160+B161</f>
        <v>49102.31</v>
      </c>
      <c r="C157" s="176">
        <f>C158+C159+C160+C161</f>
        <v>44325.03</v>
      </c>
      <c r="D157" s="176">
        <f t="shared" si="15"/>
        <v>90.270763228858272</v>
      </c>
      <c r="E157" s="83" t="s">
        <v>282</v>
      </c>
      <c r="F157" s="165"/>
      <c r="G157" s="165"/>
      <c r="H157" s="177"/>
    </row>
    <row r="158" spans="1:8" s="20" customFormat="1" ht="19.5" customHeight="1">
      <c r="A158" s="53" t="s">
        <v>10</v>
      </c>
      <c r="B158" s="222">
        <v>1884.07</v>
      </c>
      <c r="C158" s="134">
        <v>1884.06</v>
      </c>
      <c r="D158" s="134">
        <f>C158/B158*100</f>
        <v>99.999469234157971</v>
      </c>
      <c r="E158" s="26"/>
      <c r="F158" s="52"/>
      <c r="G158" s="52"/>
    </row>
    <row r="159" spans="1:8" s="20" customFormat="1" ht="19.5" customHeight="1">
      <c r="A159" s="53" t="s">
        <v>4</v>
      </c>
      <c r="B159" s="223">
        <v>4396.1400000000003</v>
      </c>
      <c r="C159" s="134">
        <v>4396.1400000000003</v>
      </c>
      <c r="D159" s="134">
        <f t="shared" ref="D159:D161" si="16">C159/B159*100</f>
        <v>100</v>
      </c>
      <c r="E159" s="26"/>
      <c r="F159" s="52"/>
      <c r="G159" s="52"/>
    </row>
    <row r="160" spans="1:8" ht="19.5" customHeight="1">
      <c r="A160" s="53" t="s">
        <v>5</v>
      </c>
      <c r="B160" s="223">
        <v>20522.099999999999</v>
      </c>
      <c r="C160" s="134">
        <v>15744.83</v>
      </c>
      <c r="D160" s="134">
        <f t="shared" si="16"/>
        <v>76.721339434073528</v>
      </c>
      <c r="E160" s="26"/>
      <c r="F160" s="42"/>
      <c r="G160" s="42"/>
    </row>
    <row r="161" spans="1:7" ht="19.5" customHeight="1">
      <c r="A161" s="53" t="s">
        <v>8</v>
      </c>
      <c r="B161" s="134">
        <v>22300</v>
      </c>
      <c r="C161" s="134">
        <v>22300</v>
      </c>
      <c r="D161" s="134">
        <f t="shared" si="16"/>
        <v>100</v>
      </c>
      <c r="E161" s="26"/>
      <c r="F161" s="42"/>
      <c r="G161" s="42"/>
    </row>
    <row r="162" spans="1:7" s="87" customFormat="1" ht="17.25">
      <c r="A162" s="85" t="s">
        <v>6</v>
      </c>
      <c r="B162" s="220">
        <f>B166+B165+B164+B163</f>
        <v>68304.31</v>
      </c>
      <c r="C162" s="220">
        <f>C166+C165+C164+C163</f>
        <v>63519.990000000005</v>
      </c>
      <c r="D162" s="135">
        <f>C162/B162*100</f>
        <v>92.995581098762301</v>
      </c>
      <c r="E162" s="99"/>
      <c r="F162" s="86"/>
      <c r="G162" s="86"/>
    </row>
    <row r="163" spans="1:7" s="20" customFormat="1" ht="17.25">
      <c r="A163" s="53" t="s">
        <v>10</v>
      </c>
      <c r="B163" s="226">
        <f t="shared" ref="B163:C166" si="17">B158+B153</f>
        <v>2826.0699999999997</v>
      </c>
      <c r="C163" s="226">
        <f t="shared" si="17"/>
        <v>2826.09</v>
      </c>
      <c r="D163" s="136">
        <f>C163/B163*100</f>
        <v>100.00070769655389</v>
      </c>
      <c r="E163" s="26"/>
      <c r="F163" s="52"/>
      <c r="G163" s="52"/>
    </row>
    <row r="164" spans="1:7" s="20" customFormat="1" ht="17.25">
      <c r="A164" s="53" t="s">
        <v>4</v>
      </c>
      <c r="B164" s="226">
        <f t="shared" si="17"/>
        <v>6594.24</v>
      </c>
      <c r="C164" s="226">
        <f t="shared" si="17"/>
        <v>6594.21</v>
      </c>
      <c r="D164" s="136">
        <f t="shared" ref="D164:D166" si="18">C164/B164*100</f>
        <v>99.999545057504733</v>
      </c>
      <c r="E164" s="26"/>
      <c r="F164" s="52"/>
      <c r="G164" s="52"/>
    </row>
    <row r="165" spans="1:7" s="20" customFormat="1" ht="17.25">
      <c r="A165" s="26" t="s">
        <v>5</v>
      </c>
      <c r="B165" s="226">
        <f t="shared" si="17"/>
        <v>36522.1</v>
      </c>
      <c r="C165" s="226">
        <f t="shared" si="17"/>
        <v>31737.79</v>
      </c>
      <c r="D165" s="136">
        <f t="shared" si="18"/>
        <v>86.900233009602417</v>
      </c>
      <c r="E165" s="11"/>
      <c r="F165" s="52"/>
      <c r="G165" s="52"/>
    </row>
    <row r="166" spans="1:7" s="20" customFormat="1" ht="17.25">
      <c r="A166" s="26" t="s">
        <v>8</v>
      </c>
      <c r="B166" s="226">
        <f t="shared" si="17"/>
        <v>22361.9</v>
      </c>
      <c r="C166" s="226">
        <f t="shared" si="17"/>
        <v>22361.9</v>
      </c>
      <c r="D166" s="136">
        <f t="shared" si="18"/>
        <v>100</v>
      </c>
      <c r="E166" s="18"/>
      <c r="F166" s="52"/>
      <c r="G166" s="52"/>
    </row>
    <row r="167" spans="1:7" ht="27.75" customHeight="1">
      <c r="A167" s="242" t="s">
        <v>81</v>
      </c>
      <c r="B167" s="242"/>
      <c r="C167" s="242"/>
      <c r="D167" s="242"/>
      <c r="E167" s="242"/>
      <c r="F167" s="42"/>
      <c r="G167" s="42"/>
    </row>
    <row r="168" spans="1:7" s="20" customFormat="1" ht="33">
      <c r="A168" s="16" t="s">
        <v>68</v>
      </c>
      <c r="B168" s="122">
        <f>B169+B172+B174+B176+B178+B180+B183</f>
        <v>27588.099999999995</v>
      </c>
      <c r="C168" s="122">
        <f>C169+C172+C174+C176+C178+C180+C183</f>
        <v>25041.797999999999</v>
      </c>
      <c r="D168" s="121">
        <f t="shared" ref="D168:D198" si="19">C168/B168*100</f>
        <v>90.770288638942162</v>
      </c>
      <c r="E168" s="201"/>
      <c r="F168" s="52"/>
      <c r="G168" s="52"/>
    </row>
    <row r="169" spans="1:7" s="166" customFormat="1" ht="33">
      <c r="A169" s="8" t="s">
        <v>69</v>
      </c>
      <c r="B169" s="121">
        <f>B170+B171</f>
        <v>1005.2</v>
      </c>
      <c r="C169" s="121">
        <f>C170+C171</f>
        <v>863.95</v>
      </c>
      <c r="D169" s="121">
        <f t="shared" si="19"/>
        <v>85.948070035813771</v>
      </c>
      <c r="E169" s="26" t="s">
        <v>71</v>
      </c>
      <c r="F169" s="165"/>
      <c r="G169" s="165"/>
    </row>
    <row r="170" spans="1:7" s="20" customFormat="1" ht="19.5" customHeight="1">
      <c r="A170" s="26" t="s">
        <v>4</v>
      </c>
      <c r="B170" s="117">
        <v>238.29999999999998</v>
      </c>
      <c r="C170" s="117">
        <v>238.29999999999998</v>
      </c>
      <c r="D170" s="117">
        <f t="shared" si="19"/>
        <v>100</v>
      </c>
      <c r="E170" s="26"/>
      <c r="F170" s="52"/>
      <c r="G170" s="52"/>
    </row>
    <row r="171" spans="1:7" s="20" customFormat="1" ht="19.5" customHeight="1">
      <c r="A171" s="26" t="s">
        <v>5</v>
      </c>
      <c r="B171" s="117">
        <v>766.90000000000009</v>
      </c>
      <c r="C171" s="117">
        <v>625.65000000000009</v>
      </c>
      <c r="D171" s="117">
        <f t="shared" si="19"/>
        <v>81.581692528360932</v>
      </c>
      <c r="E171" s="26"/>
      <c r="F171" s="52"/>
      <c r="G171" s="52"/>
    </row>
    <row r="172" spans="1:7" s="166" customFormat="1" ht="82.5">
      <c r="A172" s="8" t="s">
        <v>70</v>
      </c>
      <c r="B172" s="121">
        <f>B173</f>
        <v>14118.099999999997</v>
      </c>
      <c r="C172" s="121">
        <f>C173</f>
        <v>11797</v>
      </c>
      <c r="D172" s="121">
        <f t="shared" si="19"/>
        <v>83.559402469170792</v>
      </c>
      <c r="E172" s="23" t="s">
        <v>283</v>
      </c>
      <c r="F172" s="165"/>
      <c r="G172" s="165"/>
    </row>
    <row r="173" spans="1:7" s="20" customFormat="1" ht="17.25">
      <c r="A173" s="26" t="s">
        <v>5</v>
      </c>
      <c r="B173" s="117">
        <v>14118.099999999997</v>
      </c>
      <c r="C173" s="117">
        <v>11797</v>
      </c>
      <c r="D173" s="117">
        <f t="shared" si="19"/>
        <v>83.559402469170792</v>
      </c>
      <c r="E173" s="23"/>
      <c r="F173" s="52"/>
      <c r="G173" s="52"/>
    </row>
    <row r="174" spans="1:7" s="166" customFormat="1" ht="138.75" customHeight="1">
      <c r="A174" s="8" t="s">
        <v>72</v>
      </c>
      <c r="B174" s="121">
        <f>B175</f>
        <v>1760.8</v>
      </c>
      <c r="C174" s="121">
        <f>C175</f>
        <v>1759.8</v>
      </c>
      <c r="D174" s="121">
        <f t="shared" si="19"/>
        <v>99.943207632894143</v>
      </c>
      <c r="E174" s="23"/>
      <c r="F174" s="165"/>
      <c r="G174" s="165"/>
    </row>
    <row r="175" spans="1:7" s="20" customFormat="1" ht="29.25" customHeight="1">
      <c r="A175" s="26" t="s">
        <v>4</v>
      </c>
      <c r="B175" s="117">
        <v>1760.8</v>
      </c>
      <c r="C175" s="117">
        <v>1759.8</v>
      </c>
      <c r="D175" s="117">
        <f t="shared" si="19"/>
        <v>99.943207632894143</v>
      </c>
      <c r="E175" s="23"/>
      <c r="F175" s="52"/>
      <c r="G175" s="52"/>
    </row>
    <row r="176" spans="1:7" s="166" customFormat="1" ht="72" customHeight="1">
      <c r="A176" s="8" t="s">
        <v>73</v>
      </c>
      <c r="B176" s="121">
        <f>B177</f>
        <v>35.4</v>
      </c>
      <c r="C176" s="121">
        <f>C177</f>
        <v>8.1780000000000008</v>
      </c>
      <c r="D176" s="121">
        <f t="shared" si="19"/>
        <v>23.101694915254239</v>
      </c>
      <c r="E176" s="23" t="s">
        <v>258</v>
      </c>
      <c r="F176" s="165"/>
      <c r="G176" s="165"/>
    </row>
    <row r="177" spans="1:7" s="20" customFormat="1" ht="17.25">
      <c r="A177" s="53" t="s">
        <v>10</v>
      </c>
      <c r="B177" s="117">
        <v>35.4</v>
      </c>
      <c r="C177" s="117">
        <v>8.1780000000000008</v>
      </c>
      <c r="D177" s="117">
        <f t="shared" si="19"/>
        <v>23.101694915254239</v>
      </c>
      <c r="E177" s="26"/>
      <c r="F177" s="52"/>
      <c r="G177" s="52"/>
    </row>
    <row r="178" spans="1:7" s="166" customFormat="1" ht="66">
      <c r="A178" s="16" t="s">
        <v>74</v>
      </c>
      <c r="B178" s="121">
        <f>B179</f>
        <v>223.6</v>
      </c>
      <c r="C178" s="121">
        <f>C179</f>
        <v>183.1</v>
      </c>
      <c r="D178" s="121">
        <f t="shared" si="19"/>
        <v>81.887298747763865</v>
      </c>
      <c r="E178" s="26"/>
      <c r="F178" s="165"/>
      <c r="G178" s="165"/>
    </row>
    <row r="179" spans="1:7" s="20" customFormat="1" ht="17.25">
      <c r="A179" s="26" t="s">
        <v>5</v>
      </c>
      <c r="B179" s="117">
        <v>223.6</v>
      </c>
      <c r="C179" s="117">
        <v>183.1</v>
      </c>
      <c r="D179" s="117">
        <f t="shared" si="19"/>
        <v>81.887298747763865</v>
      </c>
      <c r="E179" s="26"/>
      <c r="F179" s="52"/>
      <c r="G179" s="52"/>
    </row>
    <row r="180" spans="1:7" s="166" customFormat="1" ht="66">
      <c r="A180" s="8" t="s">
        <v>75</v>
      </c>
      <c r="B180" s="121">
        <f>B182+B181</f>
        <v>9930.3999999999978</v>
      </c>
      <c r="C180" s="121">
        <f>C182+C181</f>
        <v>9930.3999999999978</v>
      </c>
      <c r="D180" s="121">
        <f t="shared" si="19"/>
        <v>100</v>
      </c>
      <c r="E180" s="26"/>
      <c r="F180" s="165"/>
      <c r="G180" s="165"/>
    </row>
    <row r="181" spans="1:7" s="20" customFormat="1" ht="29.25" customHeight="1">
      <c r="A181" s="26" t="s">
        <v>4</v>
      </c>
      <c r="B181" s="117">
        <v>4887</v>
      </c>
      <c r="C181" s="117">
        <v>4887</v>
      </c>
      <c r="D181" s="117">
        <f>C181/B181*100</f>
        <v>100</v>
      </c>
      <c r="E181" s="26"/>
      <c r="F181" s="52"/>
      <c r="G181" s="52"/>
    </row>
    <row r="182" spans="1:7" s="20" customFormat="1" ht="17.25">
      <c r="A182" s="26" t="s">
        <v>5</v>
      </c>
      <c r="B182" s="117">
        <v>5043.3999999999987</v>
      </c>
      <c r="C182" s="117">
        <v>5043.3999999999987</v>
      </c>
      <c r="D182" s="117">
        <f>C182/B182*100</f>
        <v>100</v>
      </c>
      <c r="E182" s="26"/>
      <c r="F182" s="52"/>
      <c r="G182" s="52"/>
    </row>
    <row r="183" spans="1:7" s="166" customFormat="1" ht="33">
      <c r="A183" s="8" t="s">
        <v>76</v>
      </c>
      <c r="B183" s="121">
        <f>B184</f>
        <v>514.6</v>
      </c>
      <c r="C183" s="121">
        <f>C184</f>
        <v>499.37</v>
      </c>
      <c r="D183" s="121">
        <f t="shared" si="19"/>
        <v>97.040419743490077</v>
      </c>
      <c r="E183" s="26"/>
      <c r="F183" s="165"/>
      <c r="G183" s="165"/>
    </row>
    <row r="184" spans="1:7" s="20" customFormat="1" ht="17.25">
      <c r="A184" s="26" t="s">
        <v>5</v>
      </c>
      <c r="B184" s="117">
        <v>514.6</v>
      </c>
      <c r="C184" s="117">
        <v>499.37</v>
      </c>
      <c r="D184" s="117">
        <f t="shared" si="19"/>
        <v>97.040419743490077</v>
      </c>
      <c r="E184" s="26"/>
      <c r="F184" s="52"/>
      <c r="G184" s="52"/>
    </row>
    <row r="185" spans="1:7" s="20" customFormat="1" ht="49.5">
      <c r="A185" s="8" t="s">
        <v>77</v>
      </c>
      <c r="B185" s="121">
        <f>B186+B188+B190</f>
        <v>738.59199999999998</v>
      </c>
      <c r="C185" s="121">
        <f>C186+C188+C190</f>
        <v>738.58799999999997</v>
      </c>
      <c r="D185" s="121">
        <f t="shared" si="19"/>
        <v>99.999458429010872</v>
      </c>
      <c r="E185" s="26"/>
      <c r="F185" s="52"/>
      <c r="G185" s="52"/>
    </row>
    <row r="186" spans="1:7" s="166" customFormat="1" ht="49.5">
      <c r="A186" s="8" t="s">
        <v>284</v>
      </c>
      <c r="B186" s="121">
        <f>B187</f>
        <v>150.4</v>
      </c>
      <c r="C186" s="121">
        <f>C187</f>
        <v>150.4</v>
      </c>
      <c r="D186" s="121">
        <f>C186/B186*100</f>
        <v>100</v>
      </c>
      <c r="E186" s="26"/>
      <c r="F186" s="165"/>
      <c r="G186" s="165"/>
    </row>
    <row r="187" spans="1:7" s="20" customFormat="1" ht="17.25">
      <c r="A187" s="26" t="s">
        <v>5</v>
      </c>
      <c r="B187" s="117">
        <v>150.4</v>
      </c>
      <c r="C187" s="117">
        <v>150.4</v>
      </c>
      <c r="D187" s="117">
        <f>C187/B187*100</f>
        <v>100</v>
      </c>
      <c r="E187" s="26"/>
      <c r="F187" s="52"/>
      <c r="G187" s="52"/>
    </row>
    <row r="188" spans="1:7" s="166" customFormat="1" ht="33">
      <c r="A188" s="8" t="s">
        <v>285</v>
      </c>
      <c r="B188" s="121">
        <f>B189</f>
        <v>93.699999999999989</v>
      </c>
      <c r="C188" s="121">
        <f>C189</f>
        <v>93.699999999999989</v>
      </c>
      <c r="D188" s="121">
        <f t="shared" si="19"/>
        <v>100</v>
      </c>
      <c r="E188" s="26"/>
      <c r="F188" s="165"/>
      <c r="G188" s="165"/>
    </row>
    <row r="189" spans="1:7" s="20" customFormat="1" ht="17.25">
      <c r="A189" s="26" t="s">
        <v>5</v>
      </c>
      <c r="B189" s="117">
        <v>93.699999999999989</v>
      </c>
      <c r="C189" s="117">
        <v>93.699999999999989</v>
      </c>
      <c r="D189" s="117">
        <f t="shared" si="19"/>
        <v>100</v>
      </c>
      <c r="E189" s="26"/>
      <c r="F189" s="52"/>
      <c r="G189" s="52"/>
    </row>
    <row r="190" spans="1:7" s="166" customFormat="1" ht="49.5">
      <c r="A190" s="8" t="s">
        <v>78</v>
      </c>
      <c r="B190" s="121">
        <f>B191</f>
        <v>494.49200000000002</v>
      </c>
      <c r="C190" s="121">
        <f>C191</f>
        <v>494.488</v>
      </c>
      <c r="D190" s="121">
        <f t="shared" si="19"/>
        <v>99.999191089036827</v>
      </c>
      <c r="E190" s="26"/>
      <c r="F190" s="165"/>
      <c r="G190" s="165"/>
    </row>
    <row r="191" spans="1:7" s="20" customFormat="1" ht="17.25">
      <c r="A191" s="26" t="s">
        <v>5</v>
      </c>
      <c r="B191" s="117">
        <v>494.49200000000002</v>
      </c>
      <c r="C191" s="117">
        <v>494.488</v>
      </c>
      <c r="D191" s="117">
        <f t="shared" si="19"/>
        <v>99.999191089036827</v>
      </c>
      <c r="E191" s="26"/>
      <c r="F191" s="52"/>
      <c r="G191" s="52"/>
    </row>
    <row r="192" spans="1:7" s="20" customFormat="1" ht="66">
      <c r="A192" s="8" t="s">
        <v>79</v>
      </c>
      <c r="B192" s="121">
        <f>B193</f>
        <v>5256.4000000000005</v>
      </c>
      <c r="C192" s="121">
        <f>C193</f>
        <v>4465.7</v>
      </c>
      <c r="D192" s="121">
        <f t="shared" si="19"/>
        <v>84.957385282702973</v>
      </c>
      <c r="E192" s="26"/>
      <c r="F192" s="52"/>
      <c r="G192" s="52"/>
    </row>
    <row r="193" spans="1:7" s="166" customFormat="1" ht="66">
      <c r="A193" s="8" t="s">
        <v>80</v>
      </c>
      <c r="B193" s="121">
        <f t="shared" ref="B193:C193" si="20">B194</f>
        <v>5256.4000000000005</v>
      </c>
      <c r="C193" s="121">
        <f t="shared" si="20"/>
        <v>4465.7</v>
      </c>
      <c r="D193" s="121">
        <f t="shared" si="19"/>
        <v>84.957385282702973</v>
      </c>
      <c r="E193" s="26"/>
      <c r="F193" s="165"/>
      <c r="G193" s="165"/>
    </row>
    <row r="194" spans="1:7" ht="17.25">
      <c r="A194" s="26" t="s">
        <v>5</v>
      </c>
      <c r="B194" s="117">
        <v>5256.4000000000005</v>
      </c>
      <c r="C194" s="117">
        <v>4465.7</v>
      </c>
      <c r="D194" s="117">
        <f t="shared" si="19"/>
        <v>84.957385282702973</v>
      </c>
      <c r="E194" s="26"/>
      <c r="F194" s="42"/>
      <c r="G194" s="42"/>
    </row>
    <row r="195" spans="1:7" s="87" customFormat="1" ht="18.75" customHeight="1">
      <c r="A195" s="85" t="s">
        <v>6</v>
      </c>
      <c r="B195" s="118">
        <f>B196+B197+B198</f>
        <v>33583.092000000004</v>
      </c>
      <c r="C195" s="118">
        <f>C196+C197+C198</f>
        <v>30246.086000000003</v>
      </c>
      <c r="D195" s="118">
        <f t="shared" si="19"/>
        <v>90.063434301999351</v>
      </c>
      <c r="E195" s="99"/>
      <c r="F195" s="86"/>
      <c r="G195" s="86"/>
    </row>
    <row r="196" spans="1:7" s="20" customFormat="1" ht="18.75" customHeight="1">
      <c r="A196" s="26" t="s">
        <v>10</v>
      </c>
      <c r="B196" s="117">
        <f>B177</f>
        <v>35.4</v>
      </c>
      <c r="C196" s="117">
        <f>C177</f>
        <v>8.1780000000000008</v>
      </c>
      <c r="D196" s="117">
        <f>C196/B196*100</f>
        <v>23.101694915254239</v>
      </c>
      <c r="E196" s="26"/>
      <c r="F196" s="52"/>
      <c r="G196" s="52"/>
    </row>
    <row r="197" spans="1:7" s="20" customFormat="1" ht="18.75" customHeight="1">
      <c r="A197" s="13" t="s">
        <v>4</v>
      </c>
      <c r="B197" s="117">
        <f>B181+B175+B170</f>
        <v>6886.1</v>
      </c>
      <c r="C197" s="117">
        <f>C181+C175+C170</f>
        <v>6885.1</v>
      </c>
      <c r="D197" s="117">
        <f t="shared" si="19"/>
        <v>99.985477991896715</v>
      </c>
      <c r="E197" s="26"/>
      <c r="F197" s="52"/>
      <c r="G197" s="52"/>
    </row>
    <row r="198" spans="1:7" s="20" customFormat="1" ht="18.75" customHeight="1">
      <c r="A198" s="26" t="s">
        <v>5</v>
      </c>
      <c r="B198" s="117">
        <f>B194+B191+B189+B184+B182+B179+B173+B171+B187</f>
        <v>26661.592000000001</v>
      </c>
      <c r="C198" s="117">
        <f>C194+C191+C189+C184+C182+C179+C173+C171+C187</f>
        <v>23352.808000000005</v>
      </c>
      <c r="D198" s="117">
        <f t="shared" si="19"/>
        <v>87.589698319590241</v>
      </c>
      <c r="E198" s="26"/>
      <c r="F198" s="52"/>
      <c r="G198" s="52"/>
    </row>
    <row r="199" spans="1:7" ht="23.25" customHeight="1">
      <c r="A199" s="241" t="s">
        <v>50</v>
      </c>
      <c r="B199" s="241"/>
      <c r="C199" s="241"/>
      <c r="D199" s="241"/>
      <c r="E199" s="241"/>
      <c r="F199" s="42"/>
      <c r="G199" s="42"/>
    </row>
    <row r="200" spans="1:7" s="166" customFormat="1" ht="357" customHeight="1">
      <c r="A200" s="19" t="s">
        <v>15</v>
      </c>
      <c r="B200" s="122">
        <f>B202+B201</f>
        <v>78064.97</v>
      </c>
      <c r="C200" s="122">
        <f>C202+C201</f>
        <v>75769.59</v>
      </c>
      <c r="D200" s="122">
        <f t="shared" ref="D200:D206" si="21">C200/B200*100</f>
        <v>97.059654285398423</v>
      </c>
      <c r="E200" s="26" t="s">
        <v>58</v>
      </c>
      <c r="F200" s="165"/>
      <c r="G200" s="178"/>
    </row>
    <row r="201" spans="1:7" s="20" customFormat="1" ht="17.25">
      <c r="A201" s="25" t="s">
        <v>4</v>
      </c>
      <c r="B201" s="124">
        <v>435.69</v>
      </c>
      <c r="C201" s="124">
        <v>124.09</v>
      </c>
      <c r="D201" s="124">
        <f t="shared" si="21"/>
        <v>28.481259611191444</v>
      </c>
      <c r="E201" s="26"/>
      <c r="F201" s="213">
        <f>D200+D203+D207+D210+D212+D214+D217+D220</f>
        <v>723.07325862041671</v>
      </c>
      <c r="G201" s="52"/>
    </row>
    <row r="202" spans="1:7" s="20" customFormat="1" ht="17.25">
      <c r="A202" s="25" t="s">
        <v>5</v>
      </c>
      <c r="B202" s="124">
        <v>77629.279999999999</v>
      </c>
      <c r="C202" s="124">
        <v>75645.5</v>
      </c>
      <c r="D202" s="124">
        <f t="shared" si="21"/>
        <v>97.444546696813376</v>
      </c>
      <c r="E202" s="26"/>
      <c r="F202" s="52">
        <f>F201/8</f>
        <v>90.384157327552089</v>
      </c>
      <c r="G202" s="52"/>
    </row>
    <row r="203" spans="1:7" s="166" customFormat="1" ht="33">
      <c r="A203" s="19" t="s">
        <v>51</v>
      </c>
      <c r="B203" s="121">
        <f>B204+B205+B206</f>
        <v>46209.513999999996</v>
      </c>
      <c r="C203" s="121">
        <f>C204+C205+C206</f>
        <v>40510.539999999994</v>
      </c>
      <c r="D203" s="122">
        <f t="shared" si="21"/>
        <v>87.667098165109465</v>
      </c>
      <c r="E203" s="25" t="s">
        <v>57</v>
      </c>
      <c r="F203" s="165"/>
      <c r="G203" s="165"/>
    </row>
    <row r="204" spans="1:7" s="20" customFormat="1" ht="25.5" customHeight="1">
      <c r="A204" s="25" t="s">
        <v>4</v>
      </c>
      <c r="B204" s="117">
        <v>1600</v>
      </c>
      <c r="C204" s="117">
        <v>1600</v>
      </c>
      <c r="D204" s="117">
        <f t="shared" si="21"/>
        <v>100</v>
      </c>
      <c r="E204" s="25"/>
      <c r="F204" s="52"/>
      <c r="G204" s="52"/>
    </row>
    <row r="205" spans="1:7" s="20" customFormat="1" ht="20.25" customHeight="1">
      <c r="A205" s="25" t="s">
        <v>5</v>
      </c>
      <c r="B205" s="117">
        <v>41300.513999999996</v>
      </c>
      <c r="C205" s="117">
        <v>36792.769999999997</v>
      </c>
      <c r="D205" s="117">
        <f t="shared" si="21"/>
        <v>89.085501454049705</v>
      </c>
      <c r="E205" s="25"/>
      <c r="F205" s="52"/>
      <c r="G205" s="52"/>
    </row>
    <row r="206" spans="1:7" s="20" customFormat="1" ht="26.25" customHeight="1">
      <c r="A206" s="25" t="s">
        <v>8</v>
      </c>
      <c r="B206" s="117">
        <v>3309</v>
      </c>
      <c r="C206" s="117">
        <v>2117.77</v>
      </c>
      <c r="D206" s="117">
        <f t="shared" si="21"/>
        <v>64.000302206104564</v>
      </c>
      <c r="E206" s="25"/>
      <c r="F206" s="52"/>
      <c r="G206" s="52"/>
    </row>
    <row r="207" spans="1:7" s="166" customFormat="1" ht="35.25" customHeight="1">
      <c r="A207" s="19" t="s">
        <v>52</v>
      </c>
      <c r="B207" s="121">
        <f>B208+B209</f>
        <v>4110.6997000000001</v>
      </c>
      <c r="C207" s="121">
        <f>C208+C209</f>
        <v>4020.2699999999995</v>
      </c>
      <c r="D207" s="122">
        <f t="shared" ref="D207:D219" si="22">C207/B207*100</f>
        <v>97.800138501968391</v>
      </c>
      <c r="E207" s="25" t="s">
        <v>59</v>
      </c>
      <c r="F207" s="165"/>
      <c r="G207" s="165"/>
    </row>
    <row r="208" spans="1:7" s="20" customFormat="1" ht="17.25">
      <c r="A208" s="25" t="s">
        <v>4</v>
      </c>
      <c r="B208" s="117"/>
      <c r="C208" s="117"/>
      <c r="D208" s="124"/>
      <c r="E208" s="25"/>
      <c r="F208" s="52"/>
      <c r="G208" s="52"/>
    </row>
    <row r="209" spans="1:7" s="20" customFormat="1" ht="17.25">
      <c r="A209" s="25" t="s">
        <v>5</v>
      </c>
      <c r="B209" s="117">
        <v>4110.6997000000001</v>
      </c>
      <c r="C209" s="117">
        <v>4020.2699999999995</v>
      </c>
      <c r="D209" s="124">
        <f t="shared" si="22"/>
        <v>97.800138501968391</v>
      </c>
      <c r="E209" s="25"/>
      <c r="F209" s="52"/>
      <c r="G209" s="52"/>
    </row>
    <row r="210" spans="1:7" s="166" customFormat="1" ht="33">
      <c r="A210" s="19" t="s">
        <v>53</v>
      </c>
      <c r="B210" s="121">
        <f>B211</f>
        <v>1757.39</v>
      </c>
      <c r="C210" s="121">
        <f>C211</f>
        <v>1738.69</v>
      </c>
      <c r="D210" s="122">
        <f t="shared" si="22"/>
        <v>98.935922020723908</v>
      </c>
      <c r="E210" s="25"/>
      <c r="F210" s="165"/>
      <c r="G210" s="165"/>
    </row>
    <row r="211" spans="1:7" s="20" customFormat="1" ht="17.25">
      <c r="A211" s="25" t="s">
        <v>5</v>
      </c>
      <c r="B211" s="117">
        <v>1757.39</v>
      </c>
      <c r="C211" s="117">
        <v>1738.69</v>
      </c>
      <c r="D211" s="124">
        <f>C211/B211*100</f>
        <v>98.935922020723908</v>
      </c>
      <c r="E211" s="25"/>
      <c r="F211" s="52"/>
      <c r="G211" s="52"/>
    </row>
    <row r="212" spans="1:7" s="166" customFormat="1" ht="171.75" customHeight="1">
      <c r="A212" s="19" t="s">
        <v>54</v>
      </c>
      <c r="B212" s="121">
        <f>B213</f>
        <v>29339.999999999993</v>
      </c>
      <c r="C212" s="121">
        <f>C213</f>
        <v>27817.919999999995</v>
      </c>
      <c r="D212" s="121">
        <f t="shared" si="22"/>
        <v>94.812269938650303</v>
      </c>
      <c r="E212" s="15" t="s">
        <v>259</v>
      </c>
      <c r="F212" s="165"/>
      <c r="G212" s="165"/>
    </row>
    <row r="213" spans="1:7" s="20" customFormat="1" ht="17.25">
      <c r="A213" s="25" t="s">
        <v>5</v>
      </c>
      <c r="B213" s="117">
        <v>29339.999999999993</v>
      </c>
      <c r="C213" s="117">
        <v>27817.919999999995</v>
      </c>
      <c r="D213" s="117">
        <f t="shared" si="22"/>
        <v>94.812269938650303</v>
      </c>
      <c r="E213" s="25"/>
      <c r="F213" s="52"/>
      <c r="G213" s="52"/>
    </row>
    <row r="214" spans="1:7" s="166" customFormat="1" ht="66">
      <c r="A214" s="19" t="s">
        <v>55</v>
      </c>
      <c r="B214" s="121">
        <f>B215+B216</f>
        <v>21548.79</v>
      </c>
      <c r="C214" s="121">
        <f>C215+C216</f>
        <v>16482.899999999998</v>
      </c>
      <c r="D214" s="121">
        <f t="shared" si="22"/>
        <v>76.491069800206873</v>
      </c>
      <c r="E214" s="25"/>
      <c r="F214" s="165"/>
      <c r="G214" s="165"/>
    </row>
    <row r="215" spans="1:7" s="20" customFormat="1" ht="17.25">
      <c r="A215" s="25" t="s">
        <v>4</v>
      </c>
      <c r="B215" s="117">
        <v>992.2</v>
      </c>
      <c r="C215" s="117">
        <v>977.31</v>
      </c>
      <c r="D215" s="117">
        <f t="shared" si="22"/>
        <v>98.499294497077187</v>
      </c>
      <c r="E215" s="25"/>
      <c r="F215" s="52"/>
      <c r="G215" s="52"/>
    </row>
    <row r="216" spans="1:7" s="20" customFormat="1" ht="17.25">
      <c r="A216" s="25" t="s">
        <v>5</v>
      </c>
      <c r="B216" s="117">
        <v>20556.59</v>
      </c>
      <c r="C216" s="117">
        <v>15505.589999999997</v>
      </c>
      <c r="D216" s="117">
        <f t="shared" si="22"/>
        <v>75.428804096399233</v>
      </c>
      <c r="E216" s="25"/>
      <c r="F216" s="52"/>
      <c r="G216" s="52"/>
    </row>
    <row r="217" spans="1:7" s="166" customFormat="1" ht="49.5">
      <c r="A217" s="19" t="s">
        <v>56</v>
      </c>
      <c r="B217" s="121">
        <f>B218+B219</f>
        <v>25071.896999999997</v>
      </c>
      <c r="C217" s="121">
        <f>C218+C219</f>
        <v>23266.656999999999</v>
      </c>
      <c r="D217" s="121">
        <f t="shared" si="22"/>
        <v>92.799747063415268</v>
      </c>
      <c r="E217" s="25" t="s">
        <v>304</v>
      </c>
      <c r="F217" s="165"/>
      <c r="G217" s="165"/>
    </row>
    <row r="218" spans="1:7" s="20" customFormat="1" ht="17.25">
      <c r="A218" s="25" t="s">
        <v>5</v>
      </c>
      <c r="B218" s="117">
        <v>22169.896999999997</v>
      </c>
      <c r="C218" s="117">
        <v>20364.656999999999</v>
      </c>
      <c r="D218" s="117">
        <f t="shared" si="22"/>
        <v>91.857246788291363</v>
      </c>
      <c r="E218" s="25"/>
      <c r="F218" s="52"/>
      <c r="G218" s="52"/>
    </row>
    <row r="219" spans="1:7" s="20" customFormat="1" ht="17.25">
      <c r="A219" s="25" t="s">
        <v>8</v>
      </c>
      <c r="B219" s="117">
        <v>2902</v>
      </c>
      <c r="C219" s="117">
        <v>2902</v>
      </c>
      <c r="D219" s="117">
        <f t="shared" si="22"/>
        <v>100</v>
      </c>
      <c r="E219" s="25"/>
      <c r="F219" s="52"/>
      <c r="G219" s="52"/>
    </row>
    <row r="220" spans="1:7" s="166" customFormat="1" ht="209.25" customHeight="1">
      <c r="A220" s="19" t="s">
        <v>286</v>
      </c>
      <c r="B220" s="121">
        <f>B221</f>
        <v>28122.62</v>
      </c>
      <c r="C220" s="121">
        <f>C221</f>
        <v>21797.1</v>
      </c>
      <c r="D220" s="121">
        <f t="shared" ref="D220:D221" si="23">C220/B220*100</f>
        <v>77.507358844944036</v>
      </c>
      <c r="E220" s="15" t="s">
        <v>287</v>
      </c>
      <c r="F220" s="165"/>
      <c r="G220" s="165"/>
    </row>
    <row r="221" spans="1:7" ht="30" customHeight="1">
      <c r="A221" s="25" t="s">
        <v>8</v>
      </c>
      <c r="B221" s="117">
        <v>28122.62</v>
      </c>
      <c r="C221" s="117">
        <v>21797.1</v>
      </c>
      <c r="D221" s="117">
        <f t="shared" si="23"/>
        <v>77.507358844944036</v>
      </c>
      <c r="E221" s="25"/>
      <c r="F221" s="42"/>
      <c r="G221" s="42"/>
    </row>
    <row r="222" spans="1:7" s="101" customFormat="1" ht="17.25">
      <c r="A222" s="85" t="s">
        <v>6</v>
      </c>
      <c r="B222" s="123">
        <f>B223+B224+B225</f>
        <v>234225.88069999998</v>
      </c>
      <c r="C222" s="123">
        <f>C223+C224+C225</f>
        <v>211403.66699999999</v>
      </c>
      <c r="D222" s="137">
        <f>C222/B222*100</f>
        <v>90.256322814629087</v>
      </c>
      <c r="E222" s="96"/>
      <c r="F222" s="100"/>
      <c r="G222" s="100"/>
    </row>
    <row r="223" spans="1:7" s="20" customFormat="1" ht="17.25">
      <c r="A223" s="13" t="s">
        <v>4</v>
      </c>
      <c r="B223" s="117">
        <f>B215+B208+B204+B201</f>
        <v>3027.89</v>
      </c>
      <c r="C223" s="117">
        <f>C215+C208+C204+C201</f>
        <v>2701.4</v>
      </c>
      <c r="D223" s="138">
        <f t="shared" ref="D223:D224" si="24">C223/B223*100</f>
        <v>89.217243691151268</v>
      </c>
      <c r="E223" s="24"/>
      <c r="F223" s="52"/>
      <c r="G223" s="52"/>
    </row>
    <row r="224" spans="1:7" s="14" customFormat="1" ht="17.25">
      <c r="A224" s="26" t="s">
        <v>5</v>
      </c>
      <c r="B224" s="124">
        <f>B218+B216+B213+B211+B209+B205+B202</f>
        <v>196864.37069999997</v>
      </c>
      <c r="C224" s="124">
        <f>C218+C216+C213+C211+C209+C205+C202</f>
        <v>181885.397</v>
      </c>
      <c r="D224" s="138">
        <f t="shared" si="24"/>
        <v>92.391221607679171</v>
      </c>
      <c r="E224" s="24"/>
      <c r="F224" s="57"/>
      <c r="G224" s="57"/>
    </row>
    <row r="225" spans="1:7" s="14" customFormat="1" ht="17.25">
      <c r="A225" s="26" t="s">
        <v>8</v>
      </c>
      <c r="B225" s="117">
        <f>B221+B219+B206</f>
        <v>34333.619999999995</v>
      </c>
      <c r="C225" s="117">
        <f>C221+C219+C206</f>
        <v>26816.87</v>
      </c>
      <c r="D225" s="138">
        <f>C225/B225*100</f>
        <v>78.10673619618322</v>
      </c>
      <c r="E225" s="24"/>
      <c r="F225" s="57"/>
      <c r="G225" s="57"/>
    </row>
    <row r="226" spans="1:7" s="27" customFormat="1" ht="21.75" customHeight="1">
      <c r="A226" s="240" t="s">
        <v>146</v>
      </c>
      <c r="B226" s="240"/>
      <c r="C226" s="240"/>
      <c r="D226" s="240"/>
      <c r="E226" s="240"/>
      <c r="F226" s="45"/>
      <c r="G226" s="45"/>
    </row>
    <row r="227" spans="1:7" s="32" customFormat="1" ht="94.5" customHeight="1">
      <c r="A227" s="76" t="s">
        <v>184</v>
      </c>
      <c r="B227" s="122">
        <f>B228+B232+B238+B240+B243</f>
        <v>754123.88600000006</v>
      </c>
      <c r="C227" s="122">
        <f>C228+C232+C238+C240+C243</f>
        <v>464710.44</v>
      </c>
      <c r="D227" s="122">
        <f>C227/B227*100</f>
        <v>61.62255945304986</v>
      </c>
      <c r="E227" s="74"/>
      <c r="F227" s="47"/>
      <c r="G227" s="47"/>
    </row>
    <row r="228" spans="1:7" s="152" customFormat="1" ht="256.5" customHeight="1">
      <c r="A228" s="19" t="s">
        <v>185</v>
      </c>
      <c r="B228" s="122">
        <f>B229+B230+B231</f>
        <v>33306.400000000001</v>
      </c>
      <c r="C228" s="122">
        <f>C229+C230+C231</f>
        <v>33185.769999999997</v>
      </c>
      <c r="D228" s="122">
        <f>C228/B228*100</f>
        <v>99.63781735642398</v>
      </c>
      <c r="E228" s="26" t="s">
        <v>264</v>
      </c>
      <c r="F228" s="151"/>
      <c r="G228" s="151"/>
    </row>
    <row r="229" spans="1:7" s="34" customFormat="1" ht="17.25">
      <c r="A229" s="77" t="s">
        <v>10</v>
      </c>
      <c r="B229" s="124">
        <v>19.7</v>
      </c>
      <c r="C229" s="124">
        <v>19.7</v>
      </c>
      <c r="D229" s="124">
        <f>C229/B229*100</f>
        <v>100</v>
      </c>
      <c r="E229" s="74"/>
      <c r="F229" s="49"/>
      <c r="G229" s="49"/>
    </row>
    <row r="230" spans="1:7" s="34" customFormat="1" ht="17.25">
      <c r="A230" s="77" t="s">
        <v>4</v>
      </c>
      <c r="B230" s="124">
        <v>930.5</v>
      </c>
      <c r="C230" s="124">
        <v>930.5</v>
      </c>
      <c r="D230" s="124">
        <f t="shared" ref="D230:D231" si="25">C230/B230*100</f>
        <v>100</v>
      </c>
      <c r="E230" s="74"/>
      <c r="F230" s="49"/>
      <c r="G230" s="49"/>
    </row>
    <row r="231" spans="1:7" s="34" customFormat="1" ht="17.25">
      <c r="A231" s="77" t="s">
        <v>5</v>
      </c>
      <c r="B231" s="124">
        <v>32356.2</v>
      </c>
      <c r="C231" s="124">
        <v>32235.57</v>
      </c>
      <c r="D231" s="124">
        <f t="shared" si="25"/>
        <v>99.627181189385652</v>
      </c>
      <c r="E231" s="74"/>
      <c r="F231" s="49"/>
      <c r="G231" s="49"/>
    </row>
    <row r="232" spans="1:7" s="170" customFormat="1" ht="255.75" customHeight="1">
      <c r="A232" s="19" t="s">
        <v>186</v>
      </c>
      <c r="B232" s="245">
        <f>B235+B236+B237</f>
        <v>25344.885999999999</v>
      </c>
      <c r="C232" s="245">
        <f>C235+C236+C237</f>
        <v>25075.23</v>
      </c>
      <c r="D232" s="245">
        <f>C232/B232*100</f>
        <v>98.936053608605704</v>
      </c>
      <c r="E232" s="26" t="s">
        <v>288</v>
      </c>
      <c r="F232" s="169"/>
      <c r="G232" s="169"/>
    </row>
    <row r="233" spans="1:7" s="32" customFormat="1" ht="17.25" hidden="1" customHeight="1">
      <c r="A233" s="25"/>
      <c r="B233" s="246"/>
      <c r="C233" s="246"/>
      <c r="D233" s="246"/>
      <c r="E233" s="26"/>
      <c r="F233" s="47"/>
      <c r="G233" s="47"/>
    </row>
    <row r="234" spans="1:7" s="32" customFormat="1" ht="17.25" hidden="1" customHeight="1">
      <c r="A234" s="25"/>
      <c r="B234" s="247"/>
      <c r="C234" s="247"/>
      <c r="D234" s="247"/>
      <c r="E234" s="26"/>
      <c r="F234" s="47"/>
      <c r="G234" s="47"/>
    </row>
    <row r="235" spans="1:7" s="34" customFormat="1" ht="17.25">
      <c r="A235" s="77" t="s">
        <v>4</v>
      </c>
      <c r="B235" s="124">
        <v>393.1</v>
      </c>
      <c r="C235" s="124">
        <v>393.1</v>
      </c>
      <c r="D235" s="124">
        <f t="shared" ref="D235:D266" si="26">C235/B235*100</f>
        <v>100</v>
      </c>
      <c r="E235" s="74"/>
      <c r="F235" s="49"/>
      <c r="G235" s="49"/>
    </row>
    <row r="236" spans="1:7" s="34" customFormat="1" ht="17.25">
      <c r="A236" s="77" t="s">
        <v>5</v>
      </c>
      <c r="B236" s="124">
        <v>24728.9</v>
      </c>
      <c r="C236" s="124">
        <v>24459.24</v>
      </c>
      <c r="D236" s="124">
        <f t="shared" si="26"/>
        <v>98.90953499751302</v>
      </c>
      <c r="E236" s="74"/>
      <c r="F236" s="49"/>
      <c r="G236" s="49"/>
    </row>
    <row r="237" spans="1:7" s="34" customFormat="1" ht="17.25">
      <c r="A237" s="77" t="s">
        <v>8</v>
      </c>
      <c r="B237" s="124">
        <v>222.886</v>
      </c>
      <c r="C237" s="124">
        <v>222.89</v>
      </c>
      <c r="D237" s="124">
        <f t="shared" si="26"/>
        <v>100.00179463941208</v>
      </c>
      <c r="E237" s="74"/>
      <c r="F237" s="49"/>
      <c r="G237" s="49"/>
    </row>
    <row r="238" spans="1:7" s="170" customFormat="1" ht="33" customHeight="1">
      <c r="A238" s="19" t="s">
        <v>187</v>
      </c>
      <c r="B238" s="122">
        <f>B239</f>
        <v>57.8</v>
      </c>
      <c r="C238" s="122">
        <f>C239</f>
        <v>57.53</v>
      </c>
      <c r="D238" s="121">
        <f t="shared" si="26"/>
        <v>99.532871972318347</v>
      </c>
      <c r="E238" s="26" t="s">
        <v>222</v>
      </c>
      <c r="F238" s="169"/>
      <c r="G238" s="169"/>
    </row>
    <row r="239" spans="1:7" s="34" customFormat="1" ht="17.25">
      <c r="A239" s="77" t="s">
        <v>4</v>
      </c>
      <c r="B239" s="124">
        <v>57.8</v>
      </c>
      <c r="C239" s="124">
        <v>57.53</v>
      </c>
      <c r="D239" s="117">
        <f t="shared" si="26"/>
        <v>99.532871972318347</v>
      </c>
      <c r="E239" s="74"/>
      <c r="F239" s="49"/>
      <c r="G239" s="49"/>
    </row>
    <row r="240" spans="1:7" s="170" customFormat="1" ht="180.75" customHeight="1">
      <c r="A240" s="19" t="s">
        <v>188</v>
      </c>
      <c r="B240" s="122">
        <f>B241+B242</f>
        <v>693152.3</v>
      </c>
      <c r="C240" s="122">
        <f>C241+C242</f>
        <v>404140.22</v>
      </c>
      <c r="D240" s="121">
        <f t="shared" si="26"/>
        <v>58.304678495620657</v>
      </c>
      <c r="E240" s="26" t="s">
        <v>223</v>
      </c>
      <c r="F240" s="169"/>
      <c r="G240" s="169"/>
    </row>
    <row r="241" spans="1:7" s="34" customFormat="1" ht="17.25">
      <c r="A241" s="77" t="s">
        <v>5</v>
      </c>
      <c r="B241" s="124">
        <v>336.3</v>
      </c>
      <c r="C241" s="124">
        <v>336.22</v>
      </c>
      <c r="D241" s="117">
        <f t="shared" si="26"/>
        <v>99.976211715730017</v>
      </c>
      <c r="E241" s="74"/>
      <c r="F241" s="49"/>
      <c r="G241" s="49"/>
    </row>
    <row r="242" spans="1:7" s="34" customFormat="1" ht="17.25">
      <c r="A242" s="77" t="s">
        <v>8</v>
      </c>
      <c r="B242" s="124">
        <v>692816</v>
      </c>
      <c r="C242" s="124">
        <v>403804</v>
      </c>
      <c r="D242" s="117">
        <f>C242/B242*100</f>
        <v>58.284450705526439</v>
      </c>
      <c r="E242" s="74"/>
      <c r="F242" s="49"/>
      <c r="G242" s="49"/>
    </row>
    <row r="243" spans="1:7" s="170" customFormat="1" ht="168" customHeight="1">
      <c r="A243" s="19" t="s">
        <v>189</v>
      </c>
      <c r="B243" s="122">
        <f>B245+B246+B244</f>
        <v>2262.5</v>
      </c>
      <c r="C243" s="122">
        <f>C245+C246+C244</f>
        <v>2251.69</v>
      </c>
      <c r="D243" s="121">
        <f t="shared" si="26"/>
        <v>99.522209944751381</v>
      </c>
      <c r="E243" s="26" t="s">
        <v>224</v>
      </c>
      <c r="F243" s="169"/>
      <c r="G243" s="169"/>
    </row>
    <row r="244" spans="1:7" s="170" customFormat="1" ht="17.25">
      <c r="A244" s="25" t="s">
        <v>4</v>
      </c>
      <c r="B244" s="124">
        <v>250</v>
      </c>
      <c r="C244" s="124">
        <v>250</v>
      </c>
      <c r="D244" s="124">
        <f>C244/B244*100</f>
        <v>100</v>
      </c>
      <c r="E244" s="26"/>
      <c r="F244" s="169"/>
      <c r="G244" s="169"/>
    </row>
    <row r="245" spans="1:7" s="32" customFormat="1" ht="17.25">
      <c r="A245" s="25" t="s">
        <v>5</v>
      </c>
      <c r="B245" s="124">
        <v>1757.5</v>
      </c>
      <c r="C245" s="124">
        <v>1746.69</v>
      </c>
      <c r="D245" s="117">
        <f t="shared" si="26"/>
        <v>99.384921763869144</v>
      </c>
      <c r="E245" s="74"/>
      <c r="F245" s="47"/>
      <c r="G245" s="47"/>
    </row>
    <row r="246" spans="1:7" s="32" customFormat="1" ht="17.25">
      <c r="A246" s="25" t="s">
        <v>8</v>
      </c>
      <c r="B246" s="124">
        <v>255</v>
      </c>
      <c r="C246" s="124">
        <v>255</v>
      </c>
      <c r="D246" s="117">
        <f t="shared" si="26"/>
        <v>100</v>
      </c>
      <c r="E246" s="74"/>
      <c r="F246" s="47"/>
      <c r="G246" s="47"/>
    </row>
    <row r="247" spans="1:7" s="32" customFormat="1" ht="33">
      <c r="A247" s="76" t="s">
        <v>190</v>
      </c>
      <c r="B247" s="122">
        <f>B248+B251</f>
        <v>94820.800000000003</v>
      </c>
      <c r="C247" s="122">
        <f>C248+C251</f>
        <v>93240.680000000008</v>
      </c>
      <c r="D247" s="121">
        <f t="shared" si="26"/>
        <v>98.333572380743476</v>
      </c>
      <c r="E247" s="74"/>
      <c r="F247" s="47"/>
      <c r="G247" s="47"/>
    </row>
    <row r="248" spans="1:7" s="170" customFormat="1" ht="255.75" customHeight="1">
      <c r="A248" s="19" t="s">
        <v>191</v>
      </c>
      <c r="B248" s="122">
        <f>B249+B250</f>
        <v>94455.3</v>
      </c>
      <c r="C248" s="122">
        <f>C249+C250</f>
        <v>92875.180000000008</v>
      </c>
      <c r="D248" s="121">
        <f t="shared" si="26"/>
        <v>98.327124047036008</v>
      </c>
      <c r="E248" s="26" t="s">
        <v>239</v>
      </c>
      <c r="F248" s="169"/>
      <c r="G248" s="169"/>
    </row>
    <row r="249" spans="1:7" s="34" customFormat="1" ht="17.25">
      <c r="A249" s="77" t="s">
        <v>5</v>
      </c>
      <c r="B249" s="124">
        <v>94214.2</v>
      </c>
      <c r="C249" s="124">
        <v>92634.08</v>
      </c>
      <c r="D249" s="124">
        <f t="shared" si="26"/>
        <v>98.322843053382613</v>
      </c>
      <c r="E249" s="74"/>
      <c r="F249" s="49"/>
      <c r="G249" s="49"/>
    </row>
    <row r="250" spans="1:7" s="34" customFormat="1" ht="17.25">
      <c r="A250" s="77" t="s">
        <v>8</v>
      </c>
      <c r="B250" s="124">
        <v>241.1</v>
      </c>
      <c r="C250" s="124">
        <v>241.1</v>
      </c>
      <c r="D250" s="124">
        <f t="shared" si="26"/>
        <v>100</v>
      </c>
      <c r="E250" s="74"/>
      <c r="F250" s="49"/>
      <c r="G250" s="49"/>
    </row>
    <row r="251" spans="1:7" s="170" customFormat="1" ht="98.25" customHeight="1">
      <c r="A251" s="19" t="s">
        <v>192</v>
      </c>
      <c r="B251" s="122">
        <f>B252</f>
        <v>365.5</v>
      </c>
      <c r="C251" s="122">
        <f>C252</f>
        <v>365.5</v>
      </c>
      <c r="D251" s="121">
        <f t="shared" si="26"/>
        <v>100</v>
      </c>
      <c r="E251" s="26" t="s">
        <v>225</v>
      </c>
      <c r="F251" s="169"/>
      <c r="G251" s="169"/>
    </row>
    <row r="252" spans="1:7" s="34" customFormat="1" ht="17.25">
      <c r="A252" s="77" t="s">
        <v>5</v>
      </c>
      <c r="B252" s="124">
        <v>365.5</v>
      </c>
      <c r="C252" s="124">
        <v>365.5</v>
      </c>
      <c r="D252" s="124">
        <f t="shared" si="26"/>
        <v>100</v>
      </c>
      <c r="E252" s="74"/>
      <c r="F252" s="49"/>
      <c r="G252" s="49"/>
    </row>
    <row r="253" spans="1:7" s="32" customFormat="1" ht="57" customHeight="1">
      <c r="A253" s="76" t="s">
        <v>193</v>
      </c>
      <c r="B253" s="122">
        <f>B254+B256+B259</f>
        <v>124062.39999999999</v>
      </c>
      <c r="C253" s="122">
        <f>C254+C256+C259</f>
        <v>119522.16</v>
      </c>
      <c r="D253" s="121">
        <f t="shared" si="26"/>
        <v>96.340357755452104</v>
      </c>
      <c r="E253" s="74"/>
      <c r="F253" s="47"/>
      <c r="G253" s="47"/>
    </row>
    <row r="254" spans="1:7" s="170" customFormat="1" ht="60.75" customHeight="1">
      <c r="A254" s="19" t="s">
        <v>194</v>
      </c>
      <c r="B254" s="122">
        <f>B255</f>
        <v>20560.400000000001</v>
      </c>
      <c r="C254" s="122">
        <f>C255</f>
        <v>19726.740000000002</v>
      </c>
      <c r="D254" s="121">
        <f t="shared" si="26"/>
        <v>95.945312348008798</v>
      </c>
      <c r="E254" s="179" t="s">
        <v>226</v>
      </c>
      <c r="F254" s="169"/>
      <c r="G254" s="169"/>
    </row>
    <row r="255" spans="1:7" s="34" customFormat="1" ht="17.25">
      <c r="A255" s="77" t="s">
        <v>5</v>
      </c>
      <c r="B255" s="124">
        <v>20560.400000000001</v>
      </c>
      <c r="C255" s="124">
        <v>19726.740000000002</v>
      </c>
      <c r="D255" s="117">
        <f t="shared" si="26"/>
        <v>95.945312348008798</v>
      </c>
      <c r="E255" s="74"/>
      <c r="F255" s="49"/>
      <c r="G255" s="49"/>
    </row>
    <row r="256" spans="1:7" s="170" customFormat="1" ht="37.5" customHeight="1">
      <c r="A256" s="19" t="s">
        <v>195</v>
      </c>
      <c r="B256" s="122">
        <f>B257+B258</f>
        <v>36277.800000000003</v>
      </c>
      <c r="C256" s="122">
        <f>C257+C258</f>
        <v>33496.86</v>
      </c>
      <c r="D256" s="121">
        <f t="shared" si="26"/>
        <v>92.334320162744149</v>
      </c>
      <c r="E256" s="179" t="s">
        <v>227</v>
      </c>
      <c r="F256" s="169"/>
      <c r="G256" s="169"/>
    </row>
    <row r="257" spans="1:12" s="34" customFormat="1" ht="17.25">
      <c r="A257" s="77" t="s">
        <v>4</v>
      </c>
      <c r="B257" s="124">
        <v>5123.1000000000004</v>
      </c>
      <c r="C257" s="124">
        <v>5116.45</v>
      </c>
      <c r="D257" s="117">
        <f t="shared" si="26"/>
        <v>99.870195779898879</v>
      </c>
      <c r="E257" s="74"/>
      <c r="F257" s="49"/>
      <c r="G257" s="49"/>
    </row>
    <row r="258" spans="1:12" s="34" customFormat="1" ht="17.25">
      <c r="A258" s="77" t="s">
        <v>5</v>
      </c>
      <c r="B258" s="124">
        <v>31154.7</v>
      </c>
      <c r="C258" s="124">
        <v>28380.41</v>
      </c>
      <c r="D258" s="117">
        <f t="shared" si="26"/>
        <v>91.095115664731168</v>
      </c>
      <c r="E258" s="74"/>
      <c r="F258" s="49"/>
      <c r="G258" s="49"/>
    </row>
    <row r="259" spans="1:12" s="170" customFormat="1" ht="56.25" customHeight="1">
      <c r="A259" s="19" t="s">
        <v>196</v>
      </c>
      <c r="B259" s="122">
        <f>B260+B261</f>
        <v>67224.2</v>
      </c>
      <c r="C259" s="122">
        <f>C260+C261</f>
        <v>66298.559999999998</v>
      </c>
      <c r="D259" s="121">
        <f t="shared" si="26"/>
        <v>98.623055387791908</v>
      </c>
      <c r="E259" s="26" t="s">
        <v>197</v>
      </c>
      <c r="F259" s="169"/>
      <c r="G259" s="169"/>
    </row>
    <row r="260" spans="1:12" s="27" customFormat="1" ht="17.25">
      <c r="A260" s="77" t="s">
        <v>4</v>
      </c>
      <c r="B260" s="124">
        <v>47056.9</v>
      </c>
      <c r="C260" s="124">
        <v>46222.36</v>
      </c>
      <c r="D260" s="117">
        <f t="shared" si="26"/>
        <v>98.226530009414134</v>
      </c>
      <c r="E260" s="74"/>
      <c r="F260" s="45"/>
      <c r="G260" s="45"/>
    </row>
    <row r="261" spans="1:12" s="27" customFormat="1" ht="17.25">
      <c r="A261" s="77" t="s">
        <v>5</v>
      </c>
      <c r="B261" s="124">
        <v>20167.3</v>
      </c>
      <c r="C261" s="124">
        <v>20076.2</v>
      </c>
      <c r="D261" s="117">
        <f t="shared" si="26"/>
        <v>99.548278649100283</v>
      </c>
      <c r="E261" s="74"/>
      <c r="F261" s="45"/>
      <c r="G261" s="45"/>
    </row>
    <row r="262" spans="1:12" s="98" customFormat="1" ht="17.25">
      <c r="A262" s="85" t="s">
        <v>6</v>
      </c>
      <c r="B262" s="118">
        <f>B253+B247+B227</f>
        <v>973007.08600000013</v>
      </c>
      <c r="C262" s="118">
        <f>C253+C247+C227</f>
        <v>677473.28000000003</v>
      </c>
      <c r="D262" s="123">
        <f t="shared" si="26"/>
        <v>69.626757065569805</v>
      </c>
      <c r="E262" s="106"/>
      <c r="F262" s="97"/>
      <c r="G262" s="97"/>
    </row>
    <row r="263" spans="1:12" s="32" customFormat="1" ht="17.25">
      <c r="A263" s="26" t="s">
        <v>16</v>
      </c>
      <c r="B263" s="117">
        <f>B229</f>
        <v>19.7</v>
      </c>
      <c r="C263" s="117">
        <f>C229</f>
        <v>19.7</v>
      </c>
      <c r="D263" s="124">
        <f t="shared" si="26"/>
        <v>100</v>
      </c>
      <c r="E263" s="17"/>
      <c r="F263" s="47"/>
      <c r="G263" s="47"/>
    </row>
    <row r="264" spans="1:12" s="32" customFormat="1" ht="17.25">
      <c r="A264" s="26" t="s">
        <v>4</v>
      </c>
      <c r="B264" s="124">
        <f>B260+B257+B239+B235+B230+B244</f>
        <v>53811.4</v>
      </c>
      <c r="C264" s="124">
        <f>C260+C257+C239+C235+C230+C244</f>
        <v>52969.939999999995</v>
      </c>
      <c r="D264" s="124">
        <f t="shared" si="26"/>
        <v>98.436279301411957</v>
      </c>
      <c r="E264" s="17"/>
      <c r="F264" s="47"/>
      <c r="G264" s="47"/>
    </row>
    <row r="265" spans="1:12" s="32" customFormat="1" ht="17.25">
      <c r="A265" s="26" t="s">
        <v>5</v>
      </c>
      <c r="B265" s="117">
        <f>B261+B258+B255+B252+B249+B245+B241+B236+B231</f>
        <v>225640.99999999997</v>
      </c>
      <c r="C265" s="117">
        <f>C261+C258+C255+C252+C249+C245+C241+C236+C231</f>
        <v>219960.65</v>
      </c>
      <c r="D265" s="124">
        <f t="shared" si="26"/>
        <v>97.482571873019538</v>
      </c>
      <c r="E265" s="17"/>
      <c r="F265" s="168">
        <f>B265+B266</f>
        <v>919175.98600000003</v>
      </c>
      <c r="G265" s="47"/>
    </row>
    <row r="266" spans="1:12" s="32" customFormat="1" ht="17.25">
      <c r="A266" s="26" t="s">
        <v>8</v>
      </c>
      <c r="B266" s="124">
        <f>B250+B246+B242+B237</f>
        <v>693534.98600000003</v>
      </c>
      <c r="C266" s="124">
        <f>C250+C246+C242+C237</f>
        <v>404522.99</v>
      </c>
      <c r="D266" s="124">
        <f t="shared" si="26"/>
        <v>58.327697688779608</v>
      </c>
      <c r="E266" s="17"/>
      <c r="F266" s="47"/>
      <c r="G266" s="47"/>
    </row>
    <row r="267" spans="1:12" s="29" customFormat="1" ht="22.5" customHeight="1">
      <c r="A267" s="240" t="s">
        <v>173</v>
      </c>
      <c r="B267" s="240"/>
      <c r="C267" s="240"/>
      <c r="D267" s="240"/>
      <c r="E267" s="240"/>
      <c r="F267" s="46"/>
      <c r="G267" s="46"/>
    </row>
    <row r="268" spans="1:12" s="32" customFormat="1" ht="33">
      <c r="A268" s="16" t="s">
        <v>168</v>
      </c>
      <c r="B268" s="122">
        <f>B269+B274+B277+B281</f>
        <v>1976594.4560000005</v>
      </c>
      <c r="C268" s="122">
        <f>C269+C274+C277+C281</f>
        <v>1955493.5099999998</v>
      </c>
      <c r="D268" s="121">
        <f>C268/B268*100</f>
        <v>98.932459517128152</v>
      </c>
      <c r="E268" s="74"/>
      <c r="F268" s="47"/>
      <c r="G268" s="47"/>
    </row>
    <row r="269" spans="1:12" s="170" customFormat="1" ht="156.75" customHeight="1">
      <c r="A269" s="111" t="s">
        <v>169</v>
      </c>
      <c r="B269" s="121">
        <f>B271+B273</f>
        <v>5119.5</v>
      </c>
      <c r="C269" s="121">
        <f>C271+C273</f>
        <v>5079.2</v>
      </c>
      <c r="D269" s="121">
        <f t="shared" ref="D269:D276" si="27">C269/B269*100</f>
        <v>99.212813751342892</v>
      </c>
      <c r="E269" s="26" t="s">
        <v>289</v>
      </c>
      <c r="F269" s="171">
        <f>B269-C269</f>
        <v>40.300000000000182</v>
      </c>
      <c r="G269" s="169"/>
      <c r="L269" s="28"/>
    </row>
    <row r="270" spans="1:12" s="32" customFormat="1" ht="18.75" hidden="1" customHeight="1">
      <c r="A270" s="37" t="s">
        <v>17</v>
      </c>
      <c r="B270" s="121" t="e">
        <f>#REF!+B271</f>
        <v>#REF!</v>
      </c>
      <c r="C270" s="121" t="e">
        <f>#REF!+C271</f>
        <v>#REF!</v>
      </c>
      <c r="D270" s="121" t="e">
        <f t="shared" si="27"/>
        <v>#REF!</v>
      </c>
      <c r="E270" s="74"/>
      <c r="F270" s="47"/>
      <c r="G270" s="47"/>
    </row>
    <row r="271" spans="1:12" s="32" customFormat="1" ht="17.25">
      <c r="A271" s="53" t="s">
        <v>5</v>
      </c>
      <c r="B271" s="117">
        <v>1505</v>
      </c>
      <c r="C271" s="117">
        <v>1464.7</v>
      </c>
      <c r="D271" s="117">
        <f t="shared" si="27"/>
        <v>97.322259136212637</v>
      </c>
      <c r="E271" s="74"/>
      <c r="F271" s="47"/>
      <c r="G271" s="47"/>
    </row>
    <row r="272" spans="1:12" s="32" customFormat="1" ht="30" hidden="1" customHeight="1">
      <c r="A272" s="38"/>
      <c r="B272" s="139">
        <v>0</v>
      </c>
      <c r="C272" s="139">
        <v>0</v>
      </c>
      <c r="D272" s="117" t="e">
        <f t="shared" si="27"/>
        <v>#DIV/0!</v>
      </c>
      <c r="E272" s="74"/>
      <c r="F272" s="47"/>
      <c r="G272" s="47"/>
    </row>
    <row r="273" spans="1:12" s="32" customFormat="1" ht="17.25">
      <c r="A273" s="73" t="s">
        <v>8</v>
      </c>
      <c r="B273" s="117">
        <v>3614.5</v>
      </c>
      <c r="C273" s="117">
        <v>3614.5</v>
      </c>
      <c r="D273" s="117">
        <f t="shared" si="27"/>
        <v>100</v>
      </c>
      <c r="E273" s="74"/>
      <c r="F273" s="47"/>
      <c r="G273" s="47"/>
    </row>
    <row r="274" spans="1:12" s="170" customFormat="1" ht="231" customHeight="1">
      <c r="A274" s="111" t="s">
        <v>203</v>
      </c>
      <c r="B274" s="121">
        <f>B275+B276</f>
        <v>115256.28600000002</v>
      </c>
      <c r="C274" s="121">
        <f>C275+C276</f>
        <v>113104.7</v>
      </c>
      <c r="D274" s="121">
        <f t="shared" si="27"/>
        <v>98.133215918479252</v>
      </c>
      <c r="E274" s="60" t="s">
        <v>201</v>
      </c>
      <c r="F274" s="171">
        <f>B274-C274</f>
        <v>2151.5860000000248</v>
      </c>
      <c r="G274" s="169"/>
    </row>
    <row r="275" spans="1:12" s="32" customFormat="1" ht="17.25">
      <c r="A275" s="53" t="s">
        <v>4</v>
      </c>
      <c r="B275" s="117">
        <v>13130.886</v>
      </c>
      <c r="C275" s="117">
        <v>13130.9</v>
      </c>
      <c r="D275" s="117">
        <f t="shared" si="27"/>
        <v>100.00010661885268</v>
      </c>
      <c r="E275" s="39"/>
      <c r="F275" s="47"/>
      <c r="G275" s="47"/>
    </row>
    <row r="276" spans="1:12" s="32" customFormat="1" ht="17.25">
      <c r="A276" s="53" t="s">
        <v>5</v>
      </c>
      <c r="B276" s="117">
        <v>102125.40000000002</v>
      </c>
      <c r="C276" s="117">
        <v>99973.8</v>
      </c>
      <c r="D276" s="117">
        <f t="shared" si="27"/>
        <v>97.89317838657179</v>
      </c>
      <c r="E276" s="39"/>
      <c r="F276" s="47"/>
      <c r="G276" s="47"/>
    </row>
    <row r="277" spans="1:12" s="152" customFormat="1" ht="99" customHeight="1">
      <c r="A277" s="76" t="s">
        <v>204</v>
      </c>
      <c r="B277" s="121">
        <f>B278+B279+B280</f>
        <v>1822022.8000000003</v>
      </c>
      <c r="C277" s="121">
        <f>C278+C279+C280</f>
        <v>1806370.4</v>
      </c>
      <c r="D277" s="121">
        <f>C277/B277*100</f>
        <v>99.140932813793526</v>
      </c>
      <c r="E277" s="24" t="s">
        <v>200</v>
      </c>
      <c r="F277" s="153">
        <f>B277-C277</f>
        <v>15652.400000000373</v>
      </c>
      <c r="G277" s="151"/>
      <c r="L277" s="182"/>
    </row>
    <row r="278" spans="1:12" s="32" customFormat="1" ht="17.25">
      <c r="A278" s="53" t="s">
        <v>4</v>
      </c>
      <c r="B278" s="117">
        <v>1534051.0000000002</v>
      </c>
      <c r="C278" s="117">
        <v>1520920.1</v>
      </c>
      <c r="D278" s="117">
        <f>C278/B278*100</f>
        <v>99.144037584148109</v>
      </c>
      <c r="E278" s="39" t="s">
        <v>199</v>
      </c>
      <c r="F278" s="47"/>
      <c r="G278" s="47"/>
    </row>
    <row r="279" spans="1:12" s="32" customFormat="1" ht="17.25">
      <c r="A279" s="53" t="s">
        <v>5</v>
      </c>
      <c r="B279" s="117">
        <v>282971.80000000005</v>
      </c>
      <c r="C279" s="117">
        <v>280450.40000000002</v>
      </c>
      <c r="D279" s="117">
        <f>C279/B279*100</f>
        <v>99.108957146966574</v>
      </c>
      <c r="E279" s="39"/>
      <c r="F279" s="47"/>
      <c r="G279" s="47"/>
    </row>
    <row r="280" spans="1:12" s="32" customFormat="1" ht="17.25">
      <c r="A280" s="53" t="s">
        <v>8</v>
      </c>
      <c r="B280" s="117">
        <v>5000</v>
      </c>
      <c r="C280" s="117">
        <v>4999.9000000000005</v>
      </c>
      <c r="D280" s="117">
        <f>C280/B280*100</f>
        <v>99.998000000000005</v>
      </c>
      <c r="E280" s="39"/>
      <c r="F280" s="47"/>
      <c r="G280" s="47"/>
    </row>
    <row r="281" spans="1:12" s="152" customFormat="1" ht="105.75" customHeight="1">
      <c r="A281" s="8" t="s">
        <v>205</v>
      </c>
      <c r="B281" s="121">
        <f>B283+B282</f>
        <v>34195.870000000003</v>
      </c>
      <c r="C281" s="121">
        <f>C283+C282</f>
        <v>30939.210000000003</v>
      </c>
      <c r="D281" s="121">
        <f>C281/B281*100</f>
        <v>90.476452273330082</v>
      </c>
      <c r="E281" s="26" t="s">
        <v>202</v>
      </c>
      <c r="F281" s="151"/>
      <c r="G281" s="151"/>
    </row>
    <row r="282" spans="1:12" s="34" customFormat="1" ht="17.25">
      <c r="A282" s="53" t="s">
        <v>4</v>
      </c>
      <c r="B282" s="117">
        <v>18375.000000000004</v>
      </c>
      <c r="C282" s="117">
        <v>17647.600000000002</v>
      </c>
      <c r="D282" s="117">
        <f t="shared" ref="D282" si="28">C282/B282*100</f>
        <v>96.041360544217682</v>
      </c>
      <c r="E282" s="74"/>
      <c r="F282" s="49"/>
      <c r="G282" s="49"/>
    </row>
    <row r="283" spans="1:12" s="32" customFormat="1" ht="17.25">
      <c r="A283" s="53" t="s">
        <v>5</v>
      </c>
      <c r="B283" s="117">
        <v>15820.869999999999</v>
      </c>
      <c r="C283" s="117">
        <v>13291.61</v>
      </c>
      <c r="D283" s="117">
        <f>C283/B283*100</f>
        <v>84.013142134408554</v>
      </c>
      <c r="E283" s="39"/>
      <c r="F283" s="47"/>
      <c r="G283" s="47"/>
    </row>
    <row r="284" spans="1:12" s="32" customFormat="1" ht="57.75" customHeight="1">
      <c r="A284" s="8" t="s">
        <v>170</v>
      </c>
      <c r="B284" s="121">
        <f>B285</f>
        <v>15491.099999999997</v>
      </c>
      <c r="C284" s="121">
        <f>C285</f>
        <v>15259.4</v>
      </c>
      <c r="D284" s="121">
        <f t="shared" ref="D284:D291" si="29">C284/B284*100</f>
        <v>98.504302470450796</v>
      </c>
      <c r="E284" s="24"/>
      <c r="F284" s="47"/>
      <c r="G284" s="47"/>
    </row>
    <row r="285" spans="1:12" s="170" customFormat="1" ht="109.5" customHeight="1">
      <c r="A285" s="8" t="s">
        <v>206</v>
      </c>
      <c r="B285" s="121">
        <f>B287+B286</f>
        <v>15491.099999999997</v>
      </c>
      <c r="C285" s="121">
        <f>C287+C286</f>
        <v>15259.4</v>
      </c>
      <c r="D285" s="121">
        <f>C285/B285*100</f>
        <v>98.504302470450796</v>
      </c>
      <c r="E285" s="180" t="s">
        <v>260</v>
      </c>
      <c r="F285" s="169"/>
      <c r="G285" s="169"/>
    </row>
    <row r="286" spans="1:12" s="32" customFormat="1" ht="17.25">
      <c r="A286" s="53" t="s">
        <v>4</v>
      </c>
      <c r="B286" s="117">
        <v>357.40000000000003</v>
      </c>
      <c r="C286" s="117">
        <v>278.70000000000005</v>
      </c>
      <c r="D286" s="117">
        <f t="shared" si="29"/>
        <v>77.979854504756588</v>
      </c>
      <c r="E286" s="39"/>
      <c r="F286" s="47"/>
      <c r="G286" s="47"/>
    </row>
    <row r="287" spans="1:12" s="32" customFormat="1" ht="17.25">
      <c r="A287" s="53" t="s">
        <v>5</v>
      </c>
      <c r="B287" s="117">
        <v>15133.699999999997</v>
      </c>
      <c r="C287" s="117">
        <v>14980.699999999999</v>
      </c>
      <c r="D287" s="117">
        <f t="shared" si="29"/>
        <v>98.989011279462403</v>
      </c>
      <c r="E287" s="39"/>
      <c r="F287" s="47"/>
      <c r="G287" s="47"/>
    </row>
    <row r="288" spans="1:12" s="34" customFormat="1" ht="33">
      <c r="A288" s="8" t="s">
        <v>171</v>
      </c>
      <c r="B288" s="121">
        <f>B289+B292+B294</f>
        <v>28961.000000000004</v>
      </c>
      <c r="C288" s="121">
        <f>C289+C292+C294</f>
        <v>28961.03</v>
      </c>
      <c r="D288" s="121">
        <f t="shared" si="29"/>
        <v>100.00010358758328</v>
      </c>
      <c r="E288" s="58"/>
      <c r="F288" s="49"/>
      <c r="G288" s="49"/>
    </row>
    <row r="289" spans="1:7" s="152" customFormat="1" ht="74.25" customHeight="1">
      <c r="A289" s="8" t="s">
        <v>207</v>
      </c>
      <c r="B289" s="121">
        <f>B291+B290</f>
        <v>700.69999999999993</v>
      </c>
      <c r="C289" s="121">
        <f>C291+C290</f>
        <v>700.7299999999999</v>
      </c>
      <c r="D289" s="121">
        <f>C289/B289*100</f>
        <v>100.00428143285285</v>
      </c>
      <c r="E289" s="180" t="s">
        <v>212</v>
      </c>
      <c r="F289" s="151"/>
      <c r="G289" s="151"/>
    </row>
    <row r="290" spans="1:7" s="32" customFormat="1" ht="17.25">
      <c r="A290" s="53" t="s">
        <v>4</v>
      </c>
      <c r="B290" s="117"/>
      <c r="C290" s="117"/>
      <c r="D290" s="117"/>
      <c r="E290" s="39"/>
      <c r="F290" s="47"/>
      <c r="G290" s="47"/>
    </row>
    <row r="291" spans="1:7" s="32" customFormat="1" ht="17.25">
      <c r="A291" s="53" t="s">
        <v>5</v>
      </c>
      <c r="B291" s="117">
        <v>700.69999999999993</v>
      </c>
      <c r="C291" s="117">
        <v>700.7299999999999</v>
      </c>
      <c r="D291" s="117">
        <f t="shared" si="29"/>
        <v>100.00428143285285</v>
      </c>
      <c r="E291" s="39"/>
      <c r="F291" s="47"/>
      <c r="G291" s="47"/>
    </row>
    <row r="292" spans="1:7" s="170" customFormat="1" ht="147.75" customHeight="1">
      <c r="A292" s="76" t="s">
        <v>208</v>
      </c>
      <c r="B292" s="121">
        <f>B293</f>
        <v>591.79999999999995</v>
      </c>
      <c r="C292" s="121">
        <f>C293</f>
        <v>591.79999999999995</v>
      </c>
      <c r="D292" s="121">
        <f t="shared" ref="D292:D297" si="30">C292/B292*100</f>
        <v>100</v>
      </c>
      <c r="E292" s="24" t="s">
        <v>213</v>
      </c>
      <c r="F292" s="169"/>
      <c r="G292" s="169"/>
    </row>
    <row r="293" spans="1:7" s="32" customFormat="1" ht="17.25">
      <c r="A293" s="53" t="s">
        <v>5</v>
      </c>
      <c r="B293" s="117">
        <v>591.79999999999995</v>
      </c>
      <c r="C293" s="117">
        <v>591.79999999999995</v>
      </c>
      <c r="D293" s="117">
        <f t="shared" si="30"/>
        <v>100</v>
      </c>
      <c r="E293" s="39"/>
      <c r="F293" s="47"/>
      <c r="G293" s="47"/>
    </row>
    <row r="294" spans="1:7" s="152" customFormat="1" ht="66">
      <c r="A294" s="76" t="s">
        <v>209</v>
      </c>
      <c r="B294" s="121">
        <f>B295</f>
        <v>27668.500000000004</v>
      </c>
      <c r="C294" s="121">
        <f>C295</f>
        <v>27668.5</v>
      </c>
      <c r="D294" s="121">
        <f t="shared" si="30"/>
        <v>99.999999999999986</v>
      </c>
      <c r="E294" s="217" t="s">
        <v>261</v>
      </c>
      <c r="F294" s="151"/>
      <c r="G294" s="151"/>
    </row>
    <row r="295" spans="1:7" s="32" customFormat="1" ht="17.25">
      <c r="A295" s="53" t="s">
        <v>5</v>
      </c>
      <c r="B295" s="117">
        <v>27668.500000000004</v>
      </c>
      <c r="C295" s="117">
        <v>27668.5</v>
      </c>
      <c r="D295" s="117">
        <f t="shared" si="30"/>
        <v>99.999999999999986</v>
      </c>
      <c r="E295" s="39"/>
      <c r="F295" s="47"/>
      <c r="G295" s="47"/>
    </row>
    <row r="296" spans="1:7" s="36" customFormat="1" ht="54" customHeight="1">
      <c r="A296" s="16" t="s">
        <v>172</v>
      </c>
      <c r="B296" s="122">
        <f>B297+B299+B302</f>
        <v>234770.36</v>
      </c>
      <c r="C296" s="122">
        <f>C297+C299+C302</f>
        <v>220498.90000000002</v>
      </c>
      <c r="D296" s="122">
        <f>C296/B296*100</f>
        <v>93.921098046618852</v>
      </c>
      <c r="E296" s="30"/>
      <c r="F296" s="55"/>
      <c r="G296" s="55"/>
    </row>
    <row r="297" spans="1:7" s="185" customFormat="1" ht="80.25" customHeight="1">
      <c r="A297" s="8" t="s">
        <v>210</v>
      </c>
      <c r="B297" s="121">
        <f>B298</f>
        <v>35743.799999999996</v>
      </c>
      <c r="C297" s="121">
        <f>C298</f>
        <v>34641.599999999999</v>
      </c>
      <c r="D297" s="121">
        <f t="shared" si="30"/>
        <v>96.916388296711602</v>
      </c>
      <c r="E297" s="217" t="s">
        <v>214</v>
      </c>
      <c r="F297" s="183"/>
      <c r="G297" s="184"/>
    </row>
    <row r="298" spans="1:7" s="32" customFormat="1" ht="17.25">
      <c r="A298" s="53" t="s">
        <v>5</v>
      </c>
      <c r="B298" s="117">
        <v>35743.799999999996</v>
      </c>
      <c r="C298" s="117">
        <v>34641.599999999999</v>
      </c>
      <c r="D298" s="117">
        <f t="shared" ref="D298:D302" si="31">C298/B298*100</f>
        <v>96.916388296711602</v>
      </c>
      <c r="E298" s="39"/>
      <c r="F298" s="47"/>
      <c r="G298" s="47"/>
    </row>
    <row r="299" spans="1:7" s="152" customFormat="1" ht="104.25" customHeight="1">
      <c r="A299" s="8" t="s">
        <v>211</v>
      </c>
      <c r="B299" s="121">
        <f>B300+B301</f>
        <v>181628.1</v>
      </c>
      <c r="C299" s="121">
        <f>C300+C301</f>
        <v>174819.7</v>
      </c>
      <c r="D299" s="121">
        <f>C299/B299*100</f>
        <v>96.251461089996539</v>
      </c>
      <c r="E299" s="218" t="s">
        <v>216</v>
      </c>
      <c r="F299" s="151"/>
      <c r="G299" s="151"/>
    </row>
    <row r="300" spans="1:7" s="34" customFormat="1" ht="17.25">
      <c r="A300" s="53" t="s">
        <v>4</v>
      </c>
      <c r="B300" s="117">
        <v>91763.5</v>
      </c>
      <c r="C300" s="117">
        <v>90123.6</v>
      </c>
      <c r="D300" s="117">
        <f>C300/B300*100</f>
        <v>98.212906002931462</v>
      </c>
      <c r="E300" s="74"/>
      <c r="F300" s="49"/>
      <c r="G300" s="49"/>
    </row>
    <row r="301" spans="1:7" s="32" customFormat="1" ht="17.25">
      <c r="A301" s="53" t="s">
        <v>5</v>
      </c>
      <c r="B301" s="117">
        <v>89864.6</v>
      </c>
      <c r="C301" s="117">
        <v>84696.099999999991</v>
      </c>
      <c r="D301" s="117">
        <f t="shared" si="31"/>
        <v>94.248569514580808</v>
      </c>
      <c r="E301" s="39"/>
      <c r="F301" s="47"/>
      <c r="G301" s="47"/>
    </row>
    <row r="302" spans="1:7" s="152" customFormat="1" ht="171" customHeight="1">
      <c r="A302" s="16" t="s">
        <v>215</v>
      </c>
      <c r="B302" s="122">
        <f>B303+B304</f>
        <v>17398.46</v>
      </c>
      <c r="C302" s="122">
        <f>C303+C304</f>
        <v>11037.6</v>
      </c>
      <c r="D302" s="122">
        <f t="shared" si="31"/>
        <v>63.440097571854068</v>
      </c>
      <c r="E302" s="219" t="s">
        <v>255</v>
      </c>
      <c r="F302" s="153">
        <f>B302-C302</f>
        <v>6360.8599999999988</v>
      </c>
      <c r="G302" s="151"/>
    </row>
    <row r="303" spans="1:7" s="29" customFormat="1" ht="17.25">
      <c r="A303" s="53" t="s">
        <v>5</v>
      </c>
      <c r="B303" s="117">
        <v>8311.5</v>
      </c>
      <c r="C303" s="117">
        <v>8311.5</v>
      </c>
      <c r="D303" s="117">
        <f>C303/B303*100</f>
        <v>100</v>
      </c>
      <c r="E303" s="39"/>
      <c r="F303" s="80"/>
      <c r="G303" s="46"/>
    </row>
    <row r="304" spans="1:7" s="29" customFormat="1" ht="17.25">
      <c r="A304" s="53" t="s">
        <v>23</v>
      </c>
      <c r="B304" s="117">
        <v>9086.9599999999991</v>
      </c>
      <c r="C304" s="117">
        <v>2726.1</v>
      </c>
      <c r="D304" s="117">
        <f>C304/B304*100</f>
        <v>30.000132057365718</v>
      </c>
      <c r="E304" s="39"/>
      <c r="F304" s="46"/>
      <c r="G304" s="46"/>
    </row>
    <row r="305" spans="1:7" s="98" customFormat="1" ht="25.5" customHeight="1">
      <c r="A305" s="85" t="s">
        <v>6</v>
      </c>
      <c r="B305" s="140">
        <f>B306+B307+B309</f>
        <v>2255816.9160000002</v>
      </c>
      <c r="C305" s="140">
        <f>C306+C307+C309</f>
        <v>2220212.84</v>
      </c>
      <c r="D305" s="118">
        <f t="shared" ref="D305:D309" si="32">C305/B305*100</f>
        <v>98.421677054220638</v>
      </c>
      <c r="E305" s="99"/>
      <c r="F305" s="97"/>
      <c r="G305" s="97"/>
    </row>
    <row r="306" spans="1:7" s="34" customFormat="1" ht="17.25">
      <c r="A306" s="26" t="s">
        <v>4</v>
      </c>
      <c r="B306" s="141">
        <f>B300+B286+B282+B278+B275</f>
        <v>1657677.7860000001</v>
      </c>
      <c r="C306" s="141">
        <f>C300+C286+C282+C278+C275</f>
        <v>1642100.9</v>
      </c>
      <c r="D306" s="141">
        <f t="shared" si="32"/>
        <v>99.060318830863537</v>
      </c>
      <c r="E306" s="26"/>
      <c r="F306" s="49"/>
      <c r="G306" s="49"/>
    </row>
    <row r="307" spans="1:7" s="32" customFormat="1" ht="17.25">
      <c r="A307" s="26" t="s">
        <v>5</v>
      </c>
      <c r="B307" s="124">
        <f>B303+B301+B298+B295+B293+B291+B287+B283+B279+B276+B271</f>
        <v>580437.67000000004</v>
      </c>
      <c r="C307" s="124">
        <f>C303+C301+C298+C295+C293+C291+C287+C283+C279+C276+C271</f>
        <v>566771.43999999994</v>
      </c>
      <c r="D307" s="141">
        <f t="shared" si="32"/>
        <v>97.64553013935155</v>
      </c>
      <c r="E307" s="26"/>
      <c r="F307" s="47"/>
      <c r="G307" s="47"/>
    </row>
    <row r="308" spans="1:7" s="32" customFormat="1" ht="18.75" hidden="1" customHeight="1">
      <c r="A308" s="26" t="s">
        <v>10</v>
      </c>
      <c r="B308" s="117"/>
      <c r="C308" s="117"/>
      <c r="D308" s="141" t="e">
        <f t="shared" si="32"/>
        <v>#DIV/0!</v>
      </c>
      <c r="E308" s="26"/>
      <c r="F308" s="47"/>
      <c r="G308" s="47"/>
    </row>
    <row r="309" spans="1:7" s="32" customFormat="1" ht="17.25">
      <c r="A309" s="26" t="s">
        <v>8</v>
      </c>
      <c r="B309" s="117">
        <f>B304+B280+B273</f>
        <v>17701.46</v>
      </c>
      <c r="C309" s="117">
        <f>C304+C280+C273</f>
        <v>11340.5</v>
      </c>
      <c r="D309" s="141">
        <f t="shared" si="32"/>
        <v>64.065336983503059</v>
      </c>
      <c r="E309" s="26"/>
      <c r="F309" s="47"/>
      <c r="G309" s="47"/>
    </row>
    <row r="310" spans="1:7" s="27" customFormat="1" ht="21" customHeight="1">
      <c r="A310" s="242" t="s">
        <v>102</v>
      </c>
      <c r="B310" s="242"/>
      <c r="C310" s="242"/>
      <c r="D310" s="242"/>
      <c r="E310" s="242"/>
      <c r="F310" s="45"/>
      <c r="G310" s="45"/>
    </row>
    <row r="311" spans="1:7" s="34" customFormat="1" ht="66">
      <c r="A311" s="16" t="s">
        <v>26</v>
      </c>
      <c r="B311" s="122">
        <f>B312+B315+B317+B319+B321</f>
        <v>32108.457859999999</v>
      </c>
      <c r="C311" s="122">
        <f>C312+C315+C317+C319+C321</f>
        <v>31156.007999999998</v>
      </c>
      <c r="D311" s="122">
        <f>C311/B311*100</f>
        <v>97.033648068204045</v>
      </c>
      <c r="E311" s="74"/>
      <c r="F311" s="59">
        <f>(D312+D315+D317+D319+D321+D324+D326+D329)/8</f>
        <v>98.800123660352668</v>
      </c>
      <c r="G311" s="49"/>
    </row>
    <row r="312" spans="1:7" s="152" customFormat="1" ht="49.5">
      <c r="A312" s="8" t="s">
        <v>103</v>
      </c>
      <c r="B312" s="121">
        <f>B313+B314</f>
        <v>25345.25835</v>
      </c>
      <c r="C312" s="121">
        <f>C313+C314</f>
        <v>24392.808489999999</v>
      </c>
      <c r="D312" s="121">
        <f>C312/B312*100</f>
        <v>96.242098435741525</v>
      </c>
      <c r="E312" s="26" t="s">
        <v>290</v>
      </c>
      <c r="F312" s="186"/>
      <c r="G312" s="151"/>
    </row>
    <row r="313" spans="1:7" s="34" customFormat="1" ht="17.25">
      <c r="A313" s="13" t="s">
        <v>4</v>
      </c>
      <c r="B313" s="117">
        <v>403.39993000000004</v>
      </c>
      <c r="C313" s="117">
        <v>115.1</v>
      </c>
      <c r="D313" s="117">
        <f t="shared" ref="D313:D327" si="33">C313/B313*100</f>
        <v>28.532478922343884</v>
      </c>
      <c r="E313" s="74"/>
      <c r="F313" s="59"/>
      <c r="G313" s="49"/>
    </row>
    <row r="314" spans="1:7" s="34" customFormat="1" ht="21" customHeight="1">
      <c r="A314" s="26" t="s">
        <v>5</v>
      </c>
      <c r="B314" s="117">
        <v>24941.85842</v>
      </c>
      <c r="C314" s="117">
        <v>24277.708490000001</v>
      </c>
      <c r="D314" s="117">
        <f t="shared" si="33"/>
        <v>97.337207521523567</v>
      </c>
      <c r="E314" s="74"/>
      <c r="F314" s="59"/>
      <c r="G314" s="49"/>
    </row>
    <row r="315" spans="1:7" s="152" customFormat="1" ht="49.5">
      <c r="A315" s="8" t="s">
        <v>104</v>
      </c>
      <c r="B315" s="121">
        <f>B316</f>
        <v>160.6</v>
      </c>
      <c r="C315" s="121">
        <f>C316</f>
        <v>160.6</v>
      </c>
      <c r="D315" s="121">
        <f t="shared" si="33"/>
        <v>100</v>
      </c>
      <c r="E315" s="26" t="s">
        <v>112</v>
      </c>
      <c r="F315" s="186"/>
      <c r="G315" s="151"/>
    </row>
    <row r="316" spans="1:7" s="34" customFormat="1" ht="19.5" customHeight="1">
      <c r="A316" s="26" t="s">
        <v>5</v>
      </c>
      <c r="B316" s="117">
        <v>160.6</v>
      </c>
      <c r="C316" s="117">
        <v>160.6</v>
      </c>
      <c r="D316" s="117">
        <f t="shared" si="33"/>
        <v>100</v>
      </c>
      <c r="E316" s="74"/>
      <c r="F316" s="59"/>
      <c r="G316" s="49"/>
    </row>
    <row r="317" spans="1:7" s="152" customFormat="1" ht="49.5">
      <c r="A317" s="8" t="s">
        <v>105</v>
      </c>
      <c r="B317" s="121">
        <f>B318</f>
        <v>5425.0995099999991</v>
      </c>
      <c r="C317" s="121">
        <f>C318</f>
        <v>5425.0995099999991</v>
      </c>
      <c r="D317" s="121">
        <f t="shared" si="33"/>
        <v>100</v>
      </c>
      <c r="E317" s="74"/>
      <c r="F317" s="186"/>
      <c r="G317" s="151"/>
    </row>
    <row r="318" spans="1:7" s="34" customFormat="1" ht="19.5" customHeight="1">
      <c r="A318" s="26" t="s">
        <v>5</v>
      </c>
      <c r="B318" s="117">
        <v>5425.0995099999991</v>
      </c>
      <c r="C318" s="117">
        <v>5425.0995099999991</v>
      </c>
      <c r="D318" s="117">
        <f t="shared" si="33"/>
        <v>100</v>
      </c>
      <c r="E318" s="74"/>
      <c r="F318" s="59"/>
      <c r="G318" s="49"/>
    </row>
    <row r="319" spans="1:7" s="152" customFormat="1" ht="49.5">
      <c r="A319" s="8" t="s">
        <v>106</v>
      </c>
      <c r="B319" s="121">
        <f>B320</f>
        <v>968.5</v>
      </c>
      <c r="C319" s="121">
        <f>C320</f>
        <v>968.5</v>
      </c>
      <c r="D319" s="121">
        <f t="shared" si="33"/>
        <v>100</v>
      </c>
      <c r="E319" s="26" t="s">
        <v>113</v>
      </c>
      <c r="F319" s="186"/>
      <c r="G319" s="151"/>
    </row>
    <row r="320" spans="1:7" s="34" customFormat="1" ht="19.5" customHeight="1">
      <c r="A320" s="26" t="s">
        <v>5</v>
      </c>
      <c r="B320" s="117">
        <v>968.5</v>
      </c>
      <c r="C320" s="117">
        <v>968.5</v>
      </c>
      <c r="D320" s="117">
        <f t="shared" si="33"/>
        <v>100</v>
      </c>
      <c r="E320" s="74"/>
      <c r="F320" s="59"/>
      <c r="G320" s="49"/>
    </row>
    <row r="321" spans="1:7" s="152" customFormat="1" ht="49.5">
      <c r="A321" s="8" t="s">
        <v>107</v>
      </c>
      <c r="B321" s="121">
        <f>B322</f>
        <v>209</v>
      </c>
      <c r="C321" s="121">
        <f>C322</f>
        <v>209</v>
      </c>
      <c r="D321" s="121">
        <f t="shared" si="33"/>
        <v>100</v>
      </c>
      <c r="E321" s="26" t="s">
        <v>114</v>
      </c>
      <c r="F321" s="186"/>
      <c r="G321" s="151"/>
    </row>
    <row r="322" spans="1:7" s="34" customFormat="1" ht="19.5" customHeight="1">
      <c r="A322" s="26" t="s">
        <v>5</v>
      </c>
      <c r="B322" s="117">
        <v>209</v>
      </c>
      <c r="C322" s="117">
        <v>209</v>
      </c>
      <c r="D322" s="117">
        <f t="shared" si="33"/>
        <v>100</v>
      </c>
      <c r="E322" s="74"/>
      <c r="F322" s="59"/>
      <c r="G322" s="49"/>
    </row>
    <row r="323" spans="1:7" s="34" customFormat="1" ht="33">
      <c r="A323" s="8" t="s">
        <v>18</v>
      </c>
      <c r="B323" s="121">
        <f>B324+B326</f>
        <v>412.24000000000007</v>
      </c>
      <c r="C323" s="121">
        <f>C324+C326</f>
        <v>411.07830999999999</v>
      </c>
      <c r="D323" s="117">
        <f t="shared" si="33"/>
        <v>99.718200562778947</v>
      </c>
      <c r="E323" s="74"/>
      <c r="F323" s="59"/>
      <c r="G323" s="49"/>
    </row>
    <row r="324" spans="1:7" s="152" customFormat="1" ht="214.5" customHeight="1">
      <c r="A324" s="187" t="s">
        <v>108</v>
      </c>
      <c r="B324" s="121">
        <f>B325</f>
        <v>303.00000000000006</v>
      </c>
      <c r="C324" s="121">
        <f t="shared" ref="C324:D324" si="34">C325</f>
        <v>301.83830999999998</v>
      </c>
      <c r="D324" s="121">
        <f t="shared" si="34"/>
        <v>99.616603960396006</v>
      </c>
      <c r="E324" s="26" t="s">
        <v>291</v>
      </c>
      <c r="F324" s="186"/>
      <c r="G324" s="151"/>
    </row>
    <row r="325" spans="1:7" s="34" customFormat="1" ht="19.5" customHeight="1">
      <c r="A325" s="26" t="s">
        <v>5</v>
      </c>
      <c r="B325" s="117">
        <v>303.00000000000006</v>
      </c>
      <c r="C325" s="117">
        <v>301.83830999999998</v>
      </c>
      <c r="D325" s="117">
        <f t="shared" si="33"/>
        <v>99.616603960396006</v>
      </c>
      <c r="E325" s="74"/>
      <c r="F325" s="59"/>
      <c r="G325" s="49"/>
    </row>
    <row r="326" spans="1:7" s="152" customFormat="1" ht="66">
      <c r="A326" s="16" t="s">
        <v>109</v>
      </c>
      <c r="B326" s="121">
        <f>B327</f>
        <v>109.24</v>
      </c>
      <c r="C326" s="121">
        <f>C327</f>
        <v>109.24</v>
      </c>
      <c r="D326" s="121">
        <f t="shared" si="33"/>
        <v>100</v>
      </c>
      <c r="E326" s="26" t="s">
        <v>265</v>
      </c>
      <c r="F326" s="186"/>
      <c r="G326" s="151"/>
    </row>
    <row r="327" spans="1:7" s="34" customFormat="1" ht="19.5" customHeight="1">
      <c r="A327" s="26" t="s">
        <v>5</v>
      </c>
      <c r="B327" s="117">
        <v>109.24</v>
      </c>
      <c r="C327" s="117">
        <v>109.24</v>
      </c>
      <c r="D327" s="121">
        <f t="shared" si="33"/>
        <v>100</v>
      </c>
      <c r="E327" s="74"/>
      <c r="F327" s="59"/>
      <c r="G327" s="49"/>
    </row>
    <row r="328" spans="1:7" s="34" customFormat="1" ht="66">
      <c r="A328" s="8" t="s">
        <v>110</v>
      </c>
      <c r="B328" s="121">
        <f>B329</f>
        <v>6734.2997399999986</v>
      </c>
      <c r="C328" s="121">
        <f>C329</f>
        <v>6366.76098</v>
      </c>
      <c r="D328" s="122">
        <f t="shared" ref="D328:D333" si="35">C328/B328*100</f>
        <v>94.542286886683797</v>
      </c>
      <c r="E328" s="74"/>
      <c r="F328" s="59"/>
      <c r="G328" s="49"/>
    </row>
    <row r="329" spans="1:7" s="152" customFormat="1" ht="49.5">
      <c r="A329" s="8" t="s">
        <v>111</v>
      </c>
      <c r="B329" s="121">
        <f>B330</f>
        <v>6734.2997399999986</v>
      </c>
      <c r="C329" s="121">
        <f>C330</f>
        <v>6366.76098</v>
      </c>
      <c r="D329" s="121">
        <f>C329/B329*100</f>
        <v>94.542286886683797</v>
      </c>
      <c r="E329" s="26" t="s">
        <v>240</v>
      </c>
      <c r="F329" s="186"/>
      <c r="G329" s="151"/>
    </row>
    <row r="330" spans="1:7" s="27" customFormat="1" ht="19.5" customHeight="1">
      <c r="A330" s="26" t="s">
        <v>5</v>
      </c>
      <c r="B330" s="117">
        <v>6734.2997399999986</v>
      </c>
      <c r="C330" s="117">
        <v>6366.76098</v>
      </c>
      <c r="D330" s="117">
        <f>C330/B330*100</f>
        <v>94.542286886683797</v>
      </c>
      <c r="E330" s="74"/>
      <c r="F330" s="59"/>
      <c r="G330" s="45"/>
    </row>
    <row r="331" spans="1:7" s="90" customFormat="1" ht="21.75" customHeight="1">
      <c r="A331" s="85" t="s">
        <v>6</v>
      </c>
      <c r="B331" s="123">
        <f>B332+B333</f>
        <v>39254.997600000002</v>
      </c>
      <c r="C331" s="123">
        <f>C332+C333</f>
        <v>37933.847289999998</v>
      </c>
      <c r="D331" s="123">
        <f>C331/B331*100</f>
        <v>96.634440476949607</v>
      </c>
      <c r="E331" s="92"/>
      <c r="F331" s="102"/>
      <c r="G331" s="89"/>
    </row>
    <row r="332" spans="1:7" s="34" customFormat="1" ht="19.5" customHeight="1">
      <c r="A332" s="26" t="s">
        <v>4</v>
      </c>
      <c r="B332" s="117">
        <f>B313</f>
        <v>403.39993000000004</v>
      </c>
      <c r="C332" s="117">
        <f>C313</f>
        <v>115.1</v>
      </c>
      <c r="D332" s="124">
        <f t="shared" si="35"/>
        <v>28.532478922343884</v>
      </c>
      <c r="E332" s="74"/>
      <c r="F332" s="59"/>
      <c r="G332" s="49"/>
    </row>
    <row r="333" spans="1:7" s="34" customFormat="1" ht="19.5" customHeight="1">
      <c r="A333" s="26" t="s">
        <v>5</v>
      </c>
      <c r="B333" s="117">
        <f>B314+B316+B318+B320+B322+B325+B327+B330</f>
        <v>38851.597670000003</v>
      </c>
      <c r="C333" s="117">
        <f>C314+C316+C318+C320+C322+C325+C327+C330</f>
        <v>37818.747289999999</v>
      </c>
      <c r="D333" s="124">
        <f t="shared" si="35"/>
        <v>97.341549789604827</v>
      </c>
      <c r="E333" s="74"/>
      <c r="F333" s="59"/>
      <c r="G333" s="49"/>
    </row>
    <row r="334" spans="1:7" s="40" customFormat="1" ht="23.25" customHeight="1">
      <c r="A334" s="242" t="s">
        <v>92</v>
      </c>
      <c r="B334" s="242"/>
      <c r="C334" s="242"/>
      <c r="D334" s="242"/>
      <c r="E334" s="242"/>
      <c r="F334" s="56"/>
      <c r="G334" s="56"/>
    </row>
    <row r="335" spans="1:7" s="34" customFormat="1" ht="33">
      <c r="A335" s="16" t="s">
        <v>19</v>
      </c>
      <c r="B335" s="121">
        <f t="shared" ref="B335:D336" si="36">B336</f>
        <v>34847.994000000006</v>
      </c>
      <c r="C335" s="121">
        <f t="shared" si="36"/>
        <v>31117.647000000001</v>
      </c>
      <c r="D335" s="121">
        <f t="shared" si="36"/>
        <v>89.29537522303292</v>
      </c>
      <c r="E335" s="200"/>
      <c r="F335" s="81"/>
      <c r="G335" s="49"/>
    </row>
    <row r="336" spans="1:7" s="152" customFormat="1" ht="147" customHeight="1">
      <c r="A336" s="8" t="s">
        <v>93</v>
      </c>
      <c r="B336" s="121">
        <f t="shared" si="36"/>
        <v>34847.994000000006</v>
      </c>
      <c r="C336" s="121">
        <f t="shared" si="36"/>
        <v>31117.647000000001</v>
      </c>
      <c r="D336" s="121">
        <f t="shared" si="36"/>
        <v>89.29537522303292</v>
      </c>
      <c r="E336" s="26" t="s">
        <v>241</v>
      </c>
      <c r="F336" s="153"/>
      <c r="G336" s="151"/>
    </row>
    <row r="337" spans="1:7" s="34" customFormat="1" ht="26.25" customHeight="1">
      <c r="A337" s="24" t="s">
        <v>5</v>
      </c>
      <c r="B337" s="117">
        <v>34847.994000000006</v>
      </c>
      <c r="C337" s="117">
        <v>31117.647000000001</v>
      </c>
      <c r="D337" s="117">
        <f>C337/B337*100</f>
        <v>89.29537522303292</v>
      </c>
      <c r="E337" s="74"/>
      <c r="F337" s="81"/>
      <c r="G337" s="49"/>
    </row>
    <row r="338" spans="1:7" s="34" customFormat="1" ht="33">
      <c r="A338" s="4" t="s">
        <v>94</v>
      </c>
      <c r="B338" s="121">
        <f>B339+B340</f>
        <v>47880.692999999999</v>
      </c>
      <c r="C338" s="121">
        <f>C339+C340</f>
        <v>46979.471680000002</v>
      </c>
      <c r="D338" s="121">
        <f t="shared" ref="D338:D343" si="37">C338/B338*100</f>
        <v>98.117777200927321</v>
      </c>
      <c r="E338" s="24"/>
      <c r="F338" s="81"/>
      <c r="G338" s="49"/>
    </row>
    <row r="339" spans="1:7" s="34" customFormat="1" ht="17.25">
      <c r="A339" s="8" t="s">
        <v>4</v>
      </c>
      <c r="B339" s="121">
        <f>B342</f>
        <v>34629.395000000004</v>
      </c>
      <c r="C339" s="121">
        <f>C342</f>
        <v>34629.395000000004</v>
      </c>
      <c r="D339" s="117">
        <f t="shared" si="37"/>
        <v>100</v>
      </c>
      <c r="E339" s="24"/>
      <c r="F339" s="81"/>
      <c r="G339" s="49"/>
    </row>
    <row r="340" spans="1:7" s="34" customFormat="1" ht="17.25">
      <c r="A340" s="8" t="s">
        <v>5</v>
      </c>
      <c r="B340" s="121">
        <f>B343+B345</f>
        <v>13251.297999999999</v>
      </c>
      <c r="C340" s="121">
        <f>C343+C345</f>
        <v>12350.076679999998</v>
      </c>
      <c r="D340" s="117">
        <f t="shared" si="37"/>
        <v>93.198995902137284</v>
      </c>
      <c r="E340" s="24"/>
      <c r="F340" s="81"/>
      <c r="G340" s="49"/>
    </row>
    <row r="341" spans="1:7" s="152" customFormat="1" ht="66">
      <c r="A341" s="8" t="s">
        <v>95</v>
      </c>
      <c r="B341" s="121">
        <f>B342+B343</f>
        <v>42042.091</v>
      </c>
      <c r="C341" s="121">
        <f>C342+C343</f>
        <v>41281.646000000001</v>
      </c>
      <c r="D341" s="121">
        <f t="shared" si="37"/>
        <v>98.191229356313414</v>
      </c>
      <c r="E341" s="24" t="s">
        <v>242</v>
      </c>
      <c r="F341" s="153"/>
      <c r="G341" s="151"/>
    </row>
    <row r="342" spans="1:7" s="34" customFormat="1" ht="17.25">
      <c r="A342" s="24" t="s">
        <v>4</v>
      </c>
      <c r="B342" s="117">
        <v>34629.395000000004</v>
      </c>
      <c r="C342" s="117">
        <v>34629.395000000004</v>
      </c>
      <c r="D342" s="117">
        <f>C342/B342*100</f>
        <v>100</v>
      </c>
      <c r="E342" s="24"/>
      <c r="F342" s="81"/>
      <c r="G342" s="49"/>
    </row>
    <row r="343" spans="1:7" s="34" customFormat="1" ht="17.25">
      <c r="A343" s="24" t="s">
        <v>5</v>
      </c>
      <c r="B343" s="117">
        <v>7412.6959999999999</v>
      </c>
      <c r="C343" s="117">
        <v>6652.2509999999993</v>
      </c>
      <c r="D343" s="117">
        <f t="shared" si="37"/>
        <v>89.741316789464989</v>
      </c>
      <c r="E343" s="74"/>
      <c r="F343" s="81"/>
      <c r="G343" s="49"/>
    </row>
    <row r="344" spans="1:7" s="152" customFormat="1" ht="57.75" customHeight="1">
      <c r="A344" s="16" t="s">
        <v>96</v>
      </c>
      <c r="B344" s="121">
        <f>B345</f>
        <v>5838.6019999999999</v>
      </c>
      <c r="C344" s="121">
        <f>C345</f>
        <v>5697.8256799999999</v>
      </c>
      <c r="D344" s="121">
        <f>C344/B344*100</f>
        <v>97.588869390309526</v>
      </c>
      <c r="E344" s="26" t="s">
        <v>243</v>
      </c>
      <c r="F344" s="153"/>
      <c r="G344" s="151"/>
    </row>
    <row r="345" spans="1:7" s="34" customFormat="1" ht="17.25">
      <c r="A345" s="12" t="s">
        <v>5</v>
      </c>
      <c r="B345" s="117">
        <v>5838.6019999999999</v>
      </c>
      <c r="C345" s="117">
        <v>5697.8256799999999</v>
      </c>
      <c r="D345" s="117">
        <f t="shared" ref="D345:D351" si="38">C345/B345*100</f>
        <v>97.588869390309526</v>
      </c>
      <c r="E345" s="74"/>
      <c r="F345" s="81"/>
      <c r="G345" s="49"/>
    </row>
    <row r="346" spans="1:7" s="32" customFormat="1" ht="33">
      <c r="A346" s="16" t="s">
        <v>97</v>
      </c>
      <c r="B346" s="121">
        <f>B347+B348</f>
        <v>11472.706</v>
      </c>
      <c r="C346" s="121">
        <f>C347+C348</f>
        <v>11339.36</v>
      </c>
      <c r="D346" s="121">
        <f t="shared" si="38"/>
        <v>98.837710998608358</v>
      </c>
      <c r="E346" s="74"/>
      <c r="F346" s="81"/>
      <c r="G346" s="47"/>
    </row>
    <row r="347" spans="1:7" s="32" customFormat="1" ht="17.25">
      <c r="A347" s="8" t="s">
        <v>4</v>
      </c>
      <c r="B347" s="121">
        <f>B350+B353+B356+B359</f>
        <v>7292.8040000000001</v>
      </c>
      <c r="C347" s="121">
        <f>C350+C353+C356+C359</f>
        <v>7251.19</v>
      </c>
      <c r="D347" s="121">
        <f t="shared" si="38"/>
        <v>99.429382717539099</v>
      </c>
      <c r="E347" s="74"/>
      <c r="F347" s="81"/>
      <c r="G347" s="47"/>
    </row>
    <row r="348" spans="1:7" s="32" customFormat="1" ht="17.25">
      <c r="A348" s="8" t="s">
        <v>5</v>
      </c>
      <c r="B348" s="121">
        <f>B351+B354+B357+B360</f>
        <v>4179.902</v>
      </c>
      <c r="C348" s="121">
        <f>C351+C354+C357+C360</f>
        <v>4088.17</v>
      </c>
      <c r="D348" s="121">
        <f t="shared" si="38"/>
        <v>97.805403093182562</v>
      </c>
      <c r="E348" s="74"/>
      <c r="F348" s="81"/>
      <c r="G348" s="47"/>
    </row>
    <row r="349" spans="1:7" s="34" customFormat="1" ht="409.6" customHeight="1">
      <c r="A349" s="8" t="s">
        <v>101</v>
      </c>
      <c r="B349" s="117">
        <f>B350+B351</f>
        <v>4912.7060000000001</v>
      </c>
      <c r="C349" s="117">
        <f>C350+C351</f>
        <v>4867.6889999999994</v>
      </c>
      <c r="D349" s="117">
        <f t="shared" si="38"/>
        <v>99.083661835249231</v>
      </c>
      <c r="E349" s="234" t="s">
        <v>292</v>
      </c>
      <c r="F349" s="81"/>
      <c r="G349" s="244"/>
    </row>
    <row r="350" spans="1:7" s="34" customFormat="1" ht="63.75" customHeight="1">
      <c r="A350" s="13" t="s">
        <v>4</v>
      </c>
      <c r="B350" s="117">
        <v>4499.5039999999999</v>
      </c>
      <c r="C350" s="117">
        <v>4457.8899999999994</v>
      </c>
      <c r="D350" s="117">
        <f t="shared" si="38"/>
        <v>99.075142504596045</v>
      </c>
      <c r="E350" s="235"/>
      <c r="F350" s="81"/>
      <c r="G350" s="244"/>
    </row>
    <row r="351" spans="1:7" s="34" customFormat="1" ht="50.25" customHeight="1">
      <c r="A351" s="26" t="s">
        <v>5</v>
      </c>
      <c r="B351" s="117">
        <v>413.20199999999994</v>
      </c>
      <c r="C351" s="117">
        <v>409.79900000000004</v>
      </c>
      <c r="D351" s="117">
        <f t="shared" si="38"/>
        <v>99.176431866254305</v>
      </c>
      <c r="E351" s="236"/>
      <c r="F351" s="81"/>
      <c r="G351" s="244"/>
    </row>
    <row r="352" spans="1:7" s="34" customFormat="1" ht="409.6" customHeight="1">
      <c r="A352" s="8" t="s">
        <v>98</v>
      </c>
      <c r="B352" s="121">
        <f>B353+B354</f>
        <v>5660</v>
      </c>
      <c r="C352" s="121">
        <f>C353+C354</f>
        <v>5571.6710000000003</v>
      </c>
      <c r="D352" s="121">
        <f t="shared" ref="D352:D357" si="39">C352/B352*100</f>
        <v>98.439416961130746</v>
      </c>
      <c r="E352" s="234" t="s">
        <v>293</v>
      </c>
      <c r="F352" s="81"/>
      <c r="G352" s="49"/>
    </row>
    <row r="353" spans="1:7" s="34" customFormat="1" ht="140.25" customHeight="1">
      <c r="A353" s="26" t="s">
        <v>4</v>
      </c>
      <c r="B353" s="117">
        <v>2137.1999999999998</v>
      </c>
      <c r="C353" s="117">
        <v>2137.1999999999998</v>
      </c>
      <c r="D353" s="117">
        <f t="shared" si="39"/>
        <v>100</v>
      </c>
      <c r="E353" s="235"/>
      <c r="F353" s="81"/>
      <c r="G353" s="49"/>
    </row>
    <row r="354" spans="1:7" s="34" customFormat="1" ht="17.25">
      <c r="A354" s="26" t="s">
        <v>5</v>
      </c>
      <c r="B354" s="117">
        <v>3522.8</v>
      </c>
      <c r="C354" s="117">
        <v>3434.471</v>
      </c>
      <c r="D354" s="117">
        <f t="shared" si="39"/>
        <v>97.4926478937209</v>
      </c>
      <c r="E354" s="236"/>
      <c r="F354" s="81"/>
      <c r="G354" s="49"/>
    </row>
    <row r="355" spans="1:7" s="34" customFormat="1" ht="96" customHeight="1">
      <c r="A355" s="8" t="s">
        <v>99</v>
      </c>
      <c r="B355" s="117">
        <f>B356+B357</f>
        <v>800</v>
      </c>
      <c r="C355" s="117">
        <f>C356+C357</f>
        <v>800</v>
      </c>
      <c r="D355" s="117">
        <f t="shared" si="39"/>
        <v>100</v>
      </c>
      <c r="E355" s="234" t="s">
        <v>246</v>
      </c>
      <c r="F355" s="81"/>
      <c r="G355" s="49"/>
    </row>
    <row r="356" spans="1:7" s="34" customFormat="1" ht="27.75" customHeight="1">
      <c r="A356" s="13" t="s">
        <v>4</v>
      </c>
      <c r="B356" s="117">
        <v>570</v>
      </c>
      <c r="C356" s="117">
        <v>570</v>
      </c>
      <c r="D356" s="117">
        <f t="shared" si="39"/>
        <v>100</v>
      </c>
      <c r="E356" s="235"/>
      <c r="F356" s="81"/>
      <c r="G356" s="49"/>
    </row>
    <row r="357" spans="1:7" s="34" customFormat="1" ht="27.75" customHeight="1">
      <c r="A357" s="13" t="s">
        <v>5</v>
      </c>
      <c r="B357" s="117">
        <v>230</v>
      </c>
      <c r="C357" s="117">
        <v>230</v>
      </c>
      <c r="D357" s="117">
        <f t="shared" si="39"/>
        <v>100</v>
      </c>
      <c r="E357" s="236"/>
      <c r="F357" s="81"/>
      <c r="G357" s="49"/>
    </row>
    <row r="358" spans="1:7" s="32" customFormat="1" ht="105" customHeight="1">
      <c r="A358" s="16" t="s">
        <v>100</v>
      </c>
      <c r="B358" s="117">
        <f>B359+B360</f>
        <v>100</v>
      </c>
      <c r="C358" s="117">
        <f>C359+C360</f>
        <v>100</v>
      </c>
      <c r="D358" s="117">
        <f t="shared" ref="D358:D360" si="40">C358/B358*100</f>
        <v>100</v>
      </c>
      <c r="E358" s="234" t="s">
        <v>247</v>
      </c>
      <c r="F358" s="81">
        <f>(D336+D341+D344+D349+D352+D355+D358)/7</f>
        <v>97.514078966576548</v>
      </c>
      <c r="G358" s="47"/>
    </row>
    <row r="359" spans="1:7" s="35" customFormat="1" ht="17.25">
      <c r="A359" s="26" t="s">
        <v>4</v>
      </c>
      <c r="B359" s="117">
        <v>86.1</v>
      </c>
      <c r="C359" s="117">
        <v>86.1</v>
      </c>
      <c r="D359" s="117">
        <f t="shared" si="40"/>
        <v>100</v>
      </c>
      <c r="E359" s="235"/>
      <c r="F359" s="51"/>
      <c r="G359" s="50"/>
    </row>
    <row r="360" spans="1:7" s="35" customFormat="1" ht="17.25">
      <c r="A360" s="26" t="s">
        <v>5</v>
      </c>
      <c r="B360" s="117">
        <v>13.9</v>
      </c>
      <c r="C360" s="117">
        <v>13.9</v>
      </c>
      <c r="D360" s="117">
        <f t="shared" si="40"/>
        <v>100</v>
      </c>
      <c r="E360" s="236"/>
      <c r="F360" s="51"/>
      <c r="G360" s="50"/>
    </row>
    <row r="361" spans="1:7" s="98" customFormat="1" ht="17.25">
      <c r="A361" s="85" t="s">
        <v>6</v>
      </c>
      <c r="B361" s="118">
        <f>B362+B363</f>
        <v>94201.393000000011</v>
      </c>
      <c r="C361" s="118">
        <f>C362+C363</f>
        <v>89436.47868</v>
      </c>
      <c r="D361" s="118">
        <f>C361/B361*100</f>
        <v>94.941779342902066</v>
      </c>
      <c r="E361" s="99"/>
      <c r="F361" s="103"/>
      <c r="G361" s="97"/>
    </row>
    <row r="362" spans="1:7" s="32" customFormat="1" ht="17.25">
      <c r="A362" s="26" t="s">
        <v>4</v>
      </c>
      <c r="B362" s="117">
        <f>B339+B347</f>
        <v>41922.199000000008</v>
      </c>
      <c r="C362" s="117">
        <f>C339+C347</f>
        <v>41880.585000000006</v>
      </c>
      <c r="D362" s="117">
        <f t="shared" ref="D362:D363" si="41">C362/B362*100</f>
        <v>99.90073516897337</v>
      </c>
      <c r="E362" s="26"/>
      <c r="F362" s="81"/>
      <c r="G362" s="47"/>
    </row>
    <row r="363" spans="1:7" s="34" customFormat="1" ht="17.25">
      <c r="A363" s="13" t="s">
        <v>5</v>
      </c>
      <c r="B363" s="117">
        <f>B335+B340+B348</f>
        <v>52279.194000000003</v>
      </c>
      <c r="C363" s="117">
        <f>C335+C340+C348</f>
        <v>47555.893679999994</v>
      </c>
      <c r="D363" s="117">
        <f t="shared" si="41"/>
        <v>90.965238829045433</v>
      </c>
      <c r="E363" s="26"/>
      <c r="F363" s="81"/>
      <c r="G363" s="49"/>
    </row>
    <row r="364" spans="1:7" ht="21" customHeight="1">
      <c r="A364" s="250" t="s">
        <v>43</v>
      </c>
      <c r="B364" s="250"/>
      <c r="C364" s="250"/>
      <c r="D364" s="250"/>
      <c r="E364" s="250"/>
      <c r="F364" s="42"/>
      <c r="G364" s="42"/>
    </row>
    <row r="365" spans="1:7" s="14" customFormat="1" ht="49.5">
      <c r="A365" s="5" t="s">
        <v>44</v>
      </c>
      <c r="B365" s="121">
        <f>B366+B369</f>
        <v>97416.700000000012</v>
      </c>
      <c r="C365" s="121">
        <f>C366+C369</f>
        <v>51888.789999999994</v>
      </c>
      <c r="D365" s="121">
        <f t="shared" ref="D365:D368" si="42">C365/B365*100</f>
        <v>53.264779036859167</v>
      </c>
      <c r="E365" s="24"/>
      <c r="F365" s="57"/>
      <c r="G365" s="57"/>
    </row>
    <row r="366" spans="1:7" s="166" customFormat="1" ht="66">
      <c r="A366" s="4" t="s">
        <v>45</v>
      </c>
      <c r="B366" s="121">
        <f>B367+B368</f>
        <v>23.6</v>
      </c>
      <c r="C366" s="121">
        <f>C367+C368</f>
        <v>23.6</v>
      </c>
      <c r="D366" s="121">
        <f t="shared" si="42"/>
        <v>100</v>
      </c>
      <c r="E366" s="24"/>
      <c r="F366" s="165"/>
      <c r="G366" s="165"/>
    </row>
    <row r="367" spans="1:7" s="20" customFormat="1" ht="17.25">
      <c r="A367" s="24" t="s">
        <v>4</v>
      </c>
      <c r="B367" s="117"/>
      <c r="C367" s="117"/>
      <c r="D367" s="117"/>
      <c r="E367" s="24"/>
      <c r="F367" s="52"/>
      <c r="G367" s="52"/>
    </row>
    <row r="368" spans="1:7" s="20" customFormat="1" ht="17.25">
      <c r="A368" s="24" t="s">
        <v>5</v>
      </c>
      <c r="B368" s="117">
        <v>23.6</v>
      </c>
      <c r="C368" s="117">
        <v>23.6</v>
      </c>
      <c r="D368" s="117">
        <f t="shared" si="42"/>
        <v>100</v>
      </c>
      <c r="E368" s="24"/>
      <c r="F368" s="52"/>
      <c r="G368" s="52"/>
    </row>
    <row r="369" spans="1:7" s="166" customFormat="1" ht="184.5" customHeight="1">
      <c r="A369" s="4" t="s">
        <v>46</v>
      </c>
      <c r="B369" s="121">
        <f>B370+B371</f>
        <v>97393.1</v>
      </c>
      <c r="C369" s="121">
        <f>C370+C371</f>
        <v>51865.189999999995</v>
      </c>
      <c r="D369" s="121">
        <f>C369/B369*100</f>
        <v>53.253454300150615</v>
      </c>
      <c r="E369" s="210" t="s">
        <v>305</v>
      </c>
      <c r="F369" s="165"/>
      <c r="G369" s="165"/>
    </row>
    <row r="370" spans="1:7" s="20" customFormat="1" ht="17.25">
      <c r="A370" s="24" t="s">
        <v>5</v>
      </c>
      <c r="B370" s="117">
        <v>32166.100000000002</v>
      </c>
      <c r="C370" s="117">
        <v>18364.099999999999</v>
      </c>
      <c r="D370" s="117">
        <f>C370/B370*100</f>
        <v>57.091472077746438</v>
      </c>
      <c r="E370" s="210"/>
      <c r="F370" s="52"/>
      <c r="G370" s="52"/>
    </row>
    <row r="371" spans="1:7" s="20" customFormat="1" ht="17.25">
      <c r="A371" s="24" t="s">
        <v>8</v>
      </c>
      <c r="B371" s="117">
        <v>65227</v>
      </c>
      <c r="C371" s="117">
        <v>33501.089999999997</v>
      </c>
      <c r="D371" s="117">
        <f>C371/B371*100</f>
        <v>51.360770846428615</v>
      </c>
      <c r="E371" s="210"/>
      <c r="F371" s="52"/>
      <c r="G371" s="52"/>
    </row>
    <row r="372" spans="1:7" s="14" customFormat="1" ht="33">
      <c r="A372" s="4" t="s">
        <v>20</v>
      </c>
      <c r="B372" s="121">
        <f>B373</f>
        <v>24378.100000000002</v>
      </c>
      <c r="C372" s="121">
        <f>C373</f>
        <v>23955.18</v>
      </c>
      <c r="D372" s="121">
        <f>C372/B372*100</f>
        <v>98.265164225267753</v>
      </c>
      <c r="E372" s="211"/>
      <c r="F372" s="57"/>
      <c r="G372" s="57"/>
    </row>
    <row r="373" spans="1:7" s="166" customFormat="1" ht="33">
      <c r="A373" s="4" t="s">
        <v>47</v>
      </c>
      <c r="B373" s="121">
        <f>B374+B375</f>
        <v>24378.100000000002</v>
      </c>
      <c r="C373" s="121">
        <f>C374+C375</f>
        <v>23955.18</v>
      </c>
      <c r="D373" s="121">
        <f t="shared" ref="D373:D383" si="43">C373/B373*100</f>
        <v>98.265164225267753</v>
      </c>
      <c r="E373" s="212"/>
      <c r="F373" s="165"/>
      <c r="G373" s="165"/>
    </row>
    <row r="374" spans="1:7" s="20" customFormat="1" ht="66">
      <c r="A374" s="24" t="s">
        <v>8</v>
      </c>
      <c r="B374" s="117">
        <v>23955.200000000001</v>
      </c>
      <c r="C374" s="117">
        <v>23955.18</v>
      </c>
      <c r="D374" s="117">
        <f t="shared" si="43"/>
        <v>99.999916510820199</v>
      </c>
      <c r="E374" s="210" t="s">
        <v>248</v>
      </c>
      <c r="F374" s="52"/>
      <c r="G374" s="52"/>
    </row>
    <row r="375" spans="1:7" s="20" customFormat="1" ht="17.25">
      <c r="A375" s="24" t="s">
        <v>5</v>
      </c>
      <c r="B375" s="117">
        <v>422.9</v>
      </c>
      <c r="C375" s="117"/>
      <c r="D375" s="117">
        <f t="shared" si="43"/>
        <v>0</v>
      </c>
      <c r="E375" s="24"/>
      <c r="F375" s="52"/>
      <c r="G375" s="52"/>
    </row>
    <row r="376" spans="1:7" s="14" customFormat="1" ht="53.25" customHeight="1">
      <c r="A376" s="4" t="s">
        <v>48</v>
      </c>
      <c r="B376" s="121">
        <f>B377</f>
        <v>13269.9</v>
      </c>
      <c r="C376" s="121">
        <f>C377</f>
        <v>13269.9</v>
      </c>
      <c r="D376" s="121">
        <f t="shared" si="43"/>
        <v>100</v>
      </c>
      <c r="E376" s="24"/>
      <c r="F376" s="57"/>
      <c r="G376" s="57"/>
    </row>
    <row r="377" spans="1:7" s="166" customFormat="1" ht="108.75" customHeight="1">
      <c r="A377" s="4" t="s">
        <v>49</v>
      </c>
      <c r="B377" s="121">
        <f>B378+B379</f>
        <v>13269.9</v>
      </c>
      <c r="C377" s="121">
        <f>C378+C379</f>
        <v>13269.9</v>
      </c>
      <c r="D377" s="121">
        <f t="shared" si="43"/>
        <v>100</v>
      </c>
      <c r="E377" s="24"/>
      <c r="F377" s="165"/>
      <c r="G377" s="165"/>
    </row>
    <row r="378" spans="1:7" s="20" customFormat="1" ht="17.25">
      <c r="A378" s="24" t="s">
        <v>4</v>
      </c>
      <c r="B378" s="117">
        <v>11942.9</v>
      </c>
      <c r="C378" s="117">
        <v>11942.9</v>
      </c>
      <c r="D378" s="117">
        <f t="shared" si="43"/>
        <v>100</v>
      </c>
      <c r="E378" s="24"/>
      <c r="F378" s="52"/>
      <c r="G378" s="52"/>
    </row>
    <row r="379" spans="1:7" ht="17.25">
      <c r="A379" s="24" t="s">
        <v>5</v>
      </c>
      <c r="B379" s="117">
        <v>1327</v>
      </c>
      <c r="C379" s="117">
        <v>1327</v>
      </c>
      <c r="D379" s="117">
        <f t="shared" si="43"/>
        <v>100</v>
      </c>
      <c r="E379" s="24"/>
      <c r="F379" s="42"/>
      <c r="G379" s="42"/>
    </row>
    <row r="380" spans="1:7" s="101" customFormat="1" ht="17.25">
      <c r="A380" s="91" t="s">
        <v>6</v>
      </c>
      <c r="B380" s="118">
        <f>B381+B382+B383</f>
        <v>135064.70000000001</v>
      </c>
      <c r="C380" s="118">
        <f>C381+C382+C383</f>
        <v>89113.87</v>
      </c>
      <c r="D380" s="118">
        <f t="shared" si="43"/>
        <v>65.978653193617561</v>
      </c>
      <c r="E380" s="202"/>
      <c r="F380" s="100"/>
      <c r="G380" s="100"/>
    </row>
    <row r="381" spans="1:7" s="14" customFormat="1" ht="17.25">
      <c r="A381" s="24" t="s">
        <v>4</v>
      </c>
      <c r="B381" s="117">
        <f>B378</f>
        <v>11942.9</v>
      </c>
      <c r="C381" s="117">
        <f>C378</f>
        <v>11942.9</v>
      </c>
      <c r="D381" s="117">
        <f t="shared" si="43"/>
        <v>100</v>
      </c>
      <c r="E381" s="203"/>
      <c r="F381" s="57"/>
      <c r="G381" s="57"/>
    </row>
    <row r="382" spans="1:7" s="14" customFormat="1" ht="17.25">
      <c r="A382" s="24" t="s">
        <v>5</v>
      </c>
      <c r="B382" s="117">
        <f>B379+B375+B370+B368</f>
        <v>33939.599999999999</v>
      </c>
      <c r="C382" s="117">
        <f>C379+C375+C370+C368</f>
        <v>19714.699999999997</v>
      </c>
      <c r="D382" s="117">
        <f t="shared" si="43"/>
        <v>58.087602682412275</v>
      </c>
      <c r="E382" s="203"/>
      <c r="F382" s="57"/>
      <c r="G382" s="57"/>
    </row>
    <row r="383" spans="1:7" s="14" customFormat="1" ht="17.25">
      <c r="A383" s="24" t="s">
        <v>8</v>
      </c>
      <c r="B383" s="117">
        <f>B374+B371</f>
        <v>89182.2</v>
      </c>
      <c r="C383" s="117">
        <f>C374+C371</f>
        <v>57456.27</v>
      </c>
      <c r="D383" s="117">
        <f t="shared" si="43"/>
        <v>64.425714996938851</v>
      </c>
      <c r="E383" s="203"/>
      <c r="F383" s="57"/>
      <c r="G383" s="57"/>
    </row>
    <row r="384" spans="1:7" ht="23.25" customHeight="1">
      <c r="A384" s="241" t="s">
        <v>39</v>
      </c>
      <c r="B384" s="241"/>
      <c r="C384" s="241"/>
      <c r="D384" s="241"/>
      <c r="E384" s="241"/>
      <c r="F384" s="42"/>
      <c r="G384" s="42"/>
    </row>
    <row r="385" spans="1:7" s="14" customFormat="1" ht="17.25">
      <c r="A385" s="19" t="s">
        <v>21</v>
      </c>
      <c r="B385" s="121">
        <f>B386</f>
        <v>18664.999999999996</v>
      </c>
      <c r="C385" s="121">
        <f>C386</f>
        <v>18493.98</v>
      </c>
      <c r="D385" s="121">
        <f t="shared" ref="D385:D392" si="44">C385/B385*100</f>
        <v>99.083739619608906</v>
      </c>
      <c r="E385" s="26"/>
      <c r="F385" s="57"/>
      <c r="G385" s="57"/>
    </row>
    <row r="386" spans="1:7" s="166" customFormat="1" ht="49.5">
      <c r="A386" s="19" t="s">
        <v>40</v>
      </c>
      <c r="B386" s="121">
        <f>B387</f>
        <v>18664.999999999996</v>
      </c>
      <c r="C386" s="121">
        <f>C387</f>
        <v>18493.98</v>
      </c>
      <c r="D386" s="121">
        <f t="shared" si="44"/>
        <v>99.083739619608906</v>
      </c>
      <c r="E386" s="26"/>
      <c r="F386" s="165"/>
      <c r="G386" s="165"/>
    </row>
    <row r="387" spans="1:7" s="20" customFormat="1" ht="17.25">
      <c r="A387" s="25" t="s">
        <v>5</v>
      </c>
      <c r="B387" s="117">
        <v>18664.999999999996</v>
      </c>
      <c r="C387" s="117">
        <v>18493.98</v>
      </c>
      <c r="D387" s="117">
        <f t="shared" si="44"/>
        <v>99.083739619608906</v>
      </c>
      <c r="E387" s="26"/>
      <c r="F387" s="52"/>
      <c r="G387" s="52"/>
    </row>
    <row r="388" spans="1:7" s="14" customFormat="1" ht="17.25">
      <c r="A388" s="19" t="s">
        <v>22</v>
      </c>
      <c r="B388" s="121">
        <f>B389+B393</f>
        <v>250629.16200000001</v>
      </c>
      <c r="C388" s="121">
        <f>C389+C393</f>
        <v>234635.973</v>
      </c>
      <c r="D388" s="117">
        <f t="shared" si="44"/>
        <v>93.618783675301117</v>
      </c>
      <c r="E388" s="203"/>
      <c r="F388" s="57"/>
      <c r="G388" s="57"/>
    </row>
    <row r="389" spans="1:7" s="166" customFormat="1" ht="66">
      <c r="A389" s="19" t="s">
        <v>42</v>
      </c>
      <c r="B389" s="121">
        <f>B390+B391+B392</f>
        <v>109360.398</v>
      </c>
      <c r="C389" s="121">
        <f>C390+C391+C392</f>
        <v>100417.92300000001</v>
      </c>
      <c r="D389" s="121">
        <f t="shared" si="44"/>
        <v>91.82293118574789</v>
      </c>
      <c r="E389" s="26" t="s">
        <v>302</v>
      </c>
      <c r="F389" s="165"/>
      <c r="G389" s="165"/>
    </row>
    <row r="390" spans="1:7" s="20" customFormat="1" ht="17.25">
      <c r="A390" s="25" t="s">
        <v>4</v>
      </c>
      <c r="B390" s="117">
        <v>65231</v>
      </c>
      <c r="C390" s="117">
        <v>65230.900000000009</v>
      </c>
      <c r="D390" s="117">
        <f t="shared" si="44"/>
        <v>99.99984669865556</v>
      </c>
      <c r="E390" s="26"/>
      <c r="F390" s="52"/>
      <c r="G390" s="52"/>
    </row>
    <row r="391" spans="1:7" s="20" customFormat="1" ht="17.25">
      <c r="A391" s="25" t="s">
        <v>5</v>
      </c>
      <c r="B391" s="117">
        <v>14129.397999999999</v>
      </c>
      <c r="C391" s="117">
        <v>5187.0230000000001</v>
      </c>
      <c r="D391" s="117">
        <f t="shared" si="44"/>
        <v>36.710856329477025</v>
      </c>
      <c r="E391" s="26"/>
      <c r="F391" s="52"/>
      <c r="G391" s="52"/>
    </row>
    <row r="392" spans="1:7" s="20" customFormat="1" ht="17.25">
      <c r="A392" s="25" t="s">
        <v>8</v>
      </c>
      <c r="B392" s="117">
        <v>30000</v>
      </c>
      <c r="C392" s="117">
        <v>30000</v>
      </c>
      <c r="D392" s="117">
        <f t="shared" si="44"/>
        <v>100</v>
      </c>
      <c r="E392" s="26"/>
      <c r="F392" s="52"/>
      <c r="G392" s="52"/>
    </row>
    <row r="393" spans="1:7" s="166" customFormat="1" ht="49.5">
      <c r="A393" s="4" t="s">
        <v>41</v>
      </c>
      <c r="B393" s="121">
        <f>B395+B396+B394</f>
        <v>141268.764</v>
      </c>
      <c r="C393" s="121">
        <f>C395+C396+C394</f>
        <v>134218.04999999999</v>
      </c>
      <c r="D393" s="121">
        <f t="shared" ref="D393:D396" si="45">C393/B393*100</f>
        <v>95.009007086662123</v>
      </c>
      <c r="E393" s="24" t="s">
        <v>294</v>
      </c>
      <c r="F393" s="165"/>
      <c r="G393" s="165"/>
    </row>
    <row r="394" spans="1:7" s="20" customFormat="1" ht="27" customHeight="1">
      <c r="A394" s="25" t="s">
        <v>4</v>
      </c>
      <c r="B394" s="117">
        <v>716</v>
      </c>
      <c r="C394" s="117">
        <v>229.54999999999998</v>
      </c>
      <c r="D394" s="117">
        <f t="shared" si="45"/>
        <v>32.060055865921782</v>
      </c>
      <c r="E394" s="24"/>
      <c r="F394" s="52"/>
      <c r="G394" s="52"/>
    </row>
    <row r="395" spans="1:7" s="20" customFormat="1" ht="17.25">
      <c r="A395" s="24" t="s">
        <v>5</v>
      </c>
      <c r="B395" s="117">
        <v>127952.764</v>
      </c>
      <c r="C395" s="117">
        <v>121388.5</v>
      </c>
      <c r="D395" s="117">
        <f t="shared" si="45"/>
        <v>94.869775536853581</v>
      </c>
      <c r="E395" s="24"/>
      <c r="F395" s="52"/>
      <c r="G395" s="52"/>
    </row>
    <row r="396" spans="1:7" ht="17.25">
      <c r="A396" s="24" t="s">
        <v>23</v>
      </c>
      <c r="B396" s="117">
        <v>12600</v>
      </c>
      <c r="C396" s="117">
        <v>12600</v>
      </c>
      <c r="D396" s="117">
        <f t="shared" si="45"/>
        <v>100</v>
      </c>
      <c r="E396" s="24"/>
      <c r="F396" s="42"/>
      <c r="G396" s="42"/>
    </row>
    <row r="397" spans="1:7" s="87" customFormat="1" ht="22.5" customHeight="1">
      <c r="A397" s="84" t="s">
        <v>24</v>
      </c>
      <c r="B397" s="118">
        <f>B398+B399+B400</f>
        <v>269294.16200000001</v>
      </c>
      <c r="C397" s="118">
        <f>C398+C399+C400</f>
        <v>253129.95300000001</v>
      </c>
      <c r="D397" s="118">
        <f>C397/B397*100</f>
        <v>93.997564269514314</v>
      </c>
      <c r="E397" s="96"/>
      <c r="F397" s="86"/>
      <c r="G397" s="86"/>
    </row>
    <row r="398" spans="1:7" s="14" customFormat="1" ht="17.25">
      <c r="A398" s="26" t="s">
        <v>4</v>
      </c>
      <c r="B398" s="117">
        <f>B394+B390</f>
        <v>65947</v>
      </c>
      <c r="C398" s="117">
        <f>C394+C390</f>
        <v>65460.450000000012</v>
      </c>
      <c r="D398" s="117">
        <f>C398/B398*100</f>
        <v>99.262210563027907</v>
      </c>
      <c r="E398" s="24"/>
      <c r="F398" s="57"/>
      <c r="G398" s="57"/>
    </row>
    <row r="399" spans="1:7" s="14" customFormat="1" ht="17.25">
      <c r="A399" s="26" t="s">
        <v>5</v>
      </c>
      <c r="B399" s="117">
        <f>B395+B391+B387</f>
        <v>160747.16199999998</v>
      </c>
      <c r="C399" s="117">
        <f>C395+C391+C387</f>
        <v>145069.503</v>
      </c>
      <c r="D399" s="117">
        <f>C399/B399*100</f>
        <v>90.247007284644937</v>
      </c>
      <c r="E399" s="24"/>
      <c r="F399" s="57"/>
      <c r="G399" s="57"/>
    </row>
    <row r="400" spans="1:7" s="14" customFormat="1" ht="17.25">
      <c r="A400" s="26" t="s">
        <v>23</v>
      </c>
      <c r="B400" s="117">
        <f>B396+B392</f>
        <v>42600</v>
      </c>
      <c r="C400" s="117">
        <f>C396+C392</f>
        <v>42600</v>
      </c>
      <c r="D400" s="117">
        <f>C400/B400*100</f>
        <v>100</v>
      </c>
      <c r="E400" s="24"/>
      <c r="F400" s="57"/>
      <c r="G400" s="57"/>
    </row>
    <row r="401" spans="1:7" s="27" customFormat="1" ht="17.25">
      <c r="A401" s="242" t="s">
        <v>306</v>
      </c>
      <c r="B401" s="240"/>
      <c r="C401" s="240"/>
      <c r="D401" s="240"/>
      <c r="E401" s="240"/>
      <c r="F401" s="45"/>
      <c r="G401" s="45"/>
    </row>
    <row r="402" spans="1:7" s="34" customFormat="1" ht="66">
      <c r="A402" s="16" t="s">
        <v>228</v>
      </c>
      <c r="B402" s="227">
        <f>B403</f>
        <v>290.60000000000002</v>
      </c>
      <c r="C402" s="227">
        <f>C403</f>
        <v>279.39999999999998</v>
      </c>
      <c r="D402" s="142">
        <f t="shared" ref="D402:D410" si="46">C402/B402*100</f>
        <v>96.14590502408808</v>
      </c>
      <c r="E402" s="204"/>
      <c r="F402" s="49"/>
      <c r="G402" s="49"/>
    </row>
    <row r="403" spans="1:7" s="34" customFormat="1" ht="66">
      <c r="A403" s="16" t="s">
        <v>229</v>
      </c>
      <c r="B403" s="142">
        <f>B404</f>
        <v>290.60000000000002</v>
      </c>
      <c r="C403" s="142">
        <f>C404</f>
        <v>279.39999999999998</v>
      </c>
      <c r="D403" s="142">
        <f t="shared" si="46"/>
        <v>96.14590502408808</v>
      </c>
      <c r="E403" s="26" t="s">
        <v>236</v>
      </c>
      <c r="F403" s="49"/>
      <c r="G403" s="49"/>
    </row>
    <row r="404" spans="1:7" s="34" customFormat="1" ht="18.75" customHeight="1">
      <c r="A404" s="12" t="s">
        <v>5</v>
      </c>
      <c r="B404" s="142">
        <v>290.60000000000002</v>
      </c>
      <c r="C404" s="142">
        <v>279.39999999999998</v>
      </c>
      <c r="D404" s="142">
        <f t="shared" si="46"/>
        <v>96.14590502408808</v>
      </c>
      <c r="E404" s="74"/>
      <c r="F404" s="49"/>
      <c r="G404" s="49"/>
    </row>
    <row r="405" spans="1:7" s="34" customFormat="1" ht="75.75" customHeight="1">
      <c r="A405" s="16" t="s">
        <v>230</v>
      </c>
      <c r="B405" s="115">
        <f>B406+B409+B411</f>
        <v>114513</v>
      </c>
      <c r="C405" s="115">
        <f>C406+C409+C411</f>
        <v>96129.87</v>
      </c>
      <c r="D405" s="188">
        <f t="shared" si="46"/>
        <v>83.946687275680489</v>
      </c>
      <c r="E405" s="74"/>
      <c r="F405" s="49"/>
      <c r="G405" s="49"/>
    </row>
    <row r="406" spans="1:7" s="152" customFormat="1" ht="409.5" customHeight="1">
      <c r="A406" s="16" t="s">
        <v>231</v>
      </c>
      <c r="B406" s="188">
        <f>B407+B408</f>
        <v>23810</v>
      </c>
      <c r="C406" s="188">
        <f>C407+C408</f>
        <v>18483.09</v>
      </c>
      <c r="D406" s="188">
        <f t="shared" si="46"/>
        <v>77.627425451490979</v>
      </c>
      <c r="E406" s="26" t="s">
        <v>295</v>
      </c>
      <c r="F406" s="151">
        <f>(D403+D406+D409+D411)/4</f>
        <v>88.031708613505231</v>
      </c>
      <c r="G406" s="155"/>
    </row>
    <row r="407" spans="1:7" s="34" customFormat="1" ht="18.75" customHeight="1">
      <c r="A407" s="12" t="s">
        <v>5</v>
      </c>
      <c r="B407" s="143">
        <v>23690</v>
      </c>
      <c r="C407" s="142">
        <v>18363.099999999999</v>
      </c>
      <c r="D407" s="142">
        <f t="shared" si="46"/>
        <v>77.514140987758537</v>
      </c>
      <c r="E407" s="74"/>
      <c r="F407" s="49"/>
      <c r="G407" s="49"/>
    </row>
    <row r="408" spans="1:7" s="34" customFormat="1" ht="18.75" customHeight="1">
      <c r="A408" s="12" t="s">
        <v>232</v>
      </c>
      <c r="B408" s="143">
        <v>120</v>
      </c>
      <c r="C408" s="142">
        <v>119.99</v>
      </c>
      <c r="D408" s="142">
        <f t="shared" si="46"/>
        <v>99.991666666666674</v>
      </c>
      <c r="E408" s="74"/>
      <c r="F408" s="49"/>
      <c r="G408" s="49"/>
    </row>
    <row r="409" spans="1:7" s="152" customFormat="1" ht="105.75" customHeight="1">
      <c r="A409" s="16" t="s">
        <v>233</v>
      </c>
      <c r="B409" s="188">
        <f>B410</f>
        <v>83885.7</v>
      </c>
      <c r="C409" s="188">
        <f>C410</f>
        <v>71280.800000000003</v>
      </c>
      <c r="D409" s="188">
        <f t="shared" si="46"/>
        <v>84.973720193072239</v>
      </c>
      <c r="E409" s="26" t="s">
        <v>234</v>
      </c>
      <c r="F409" s="151"/>
      <c r="G409" s="151"/>
    </row>
    <row r="410" spans="1:7" s="34" customFormat="1" ht="18.75" customHeight="1">
      <c r="A410" s="12" t="s">
        <v>5</v>
      </c>
      <c r="B410" s="143">
        <v>83885.7</v>
      </c>
      <c r="C410" s="142">
        <v>71280.800000000003</v>
      </c>
      <c r="D410" s="142">
        <f t="shared" si="46"/>
        <v>84.973720193072239</v>
      </c>
      <c r="E410" s="74"/>
      <c r="F410" s="49"/>
      <c r="G410" s="49"/>
    </row>
    <row r="411" spans="1:7" s="152" customFormat="1" ht="92.25" customHeight="1">
      <c r="A411" s="16" t="s">
        <v>235</v>
      </c>
      <c r="B411" s="188">
        <f>B413+B412</f>
        <v>6817.2999999999993</v>
      </c>
      <c r="C411" s="188">
        <f>C413+C412</f>
        <v>6365.9800000000005</v>
      </c>
      <c r="D411" s="188">
        <f t="shared" ref="D411:D414" si="47">C411/B411*100</f>
        <v>93.379783785369597</v>
      </c>
      <c r="E411" s="26" t="s">
        <v>296</v>
      </c>
      <c r="F411" s="151"/>
      <c r="G411" s="151"/>
    </row>
    <row r="412" spans="1:7" s="34" customFormat="1" ht="17.25">
      <c r="A412" s="189" t="s">
        <v>10</v>
      </c>
      <c r="B412" s="130">
        <v>6026.4</v>
      </c>
      <c r="C412" s="130">
        <v>5928.3</v>
      </c>
      <c r="D412" s="142">
        <f t="shared" si="47"/>
        <v>98.372162485065715</v>
      </c>
      <c r="E412" s="74"/>
      <c r="F412" s="49"/>
      <c r="G412" s="49"/>
    </row>
    <row r="413" spans="1:7" s="27" customFormat="1" ht="18.75" customHeight="1">
      <c r="A413" s="110" t="s">
        <v>4</v>
      </c>
      <c r="B413" s="143">
        <v>790.9</v>
      </c>
      <c r="C413" s="142">
        <v>437.68</v>
      </c>
      <c r="D413" s="142">
        <f>C413/B413*100</f>
        <v>55.339486660766212</v>
      </c>
      <c r="E413" s="74"/>
      <c r="F413" s="45"/>
      <c r="G413" s="45"/>
    </row>
    <row r="414" spans="1:7" s="90" customFormat="1" ht="17.25">
      <c r="A414" s="104" t="s">
        <v>25</v>
      </c>
      <c r="B414" s="144">
        <f>B415+B416+B417+B418</f>
        <v>114803.59999999999</v>
      </c>
      <c r="C414" s="144">
        <f>C415+C416+C417+C418</f>
        <v>96409.27</v>
      </c>
      <c r="D414" s="145">
        <f t="shared" si="47"/>
        <v>83.977566905567443</v>
      </c>
      <c r="E414" s="92"/>
      <c r="F414" s="89"/>
      <c r="G414" s="89"/>
    </row>
    <row r="415" spans="1:7" s="34" customFormat="1" ht="17.25">
      <c r="A415" s="189" t="s">
        <v>10</v>
      </c>
      <c r="B415" s="146">
        <f>B412</f>
        <v>6026.4</v>
      </c>
      <c r="C415" s="146">
        <f>C412</f>
        <v>5928.3</v>
      </c>
      <c r="D415" s="142">
        <f>C415/B415*100</f>
        <v>98.372162485065715</v>
      </c>
      <c r="E415" s="26"/>
      <c r="F415" s="49"/>
      <c r="G415" s="49"/>
    </row>
    <row r="416" spans="1:7" s="34" customFormat="1" ht="17.25">
      <c r="A416" s="189" t="s">
        <v>4</v>
      </c>
      <c r="B416" s="146">
        <f>B413</f>
        <v>790.9</v>
      </c>
      <c r="C416" s="146">
        <f>C413</f>
        <v>437.68</v>
      </c>
      <c r="D416" s="142">
        <f>C416/B416*100</f>
        <v>55.339486660766212</v>
      </c>
      <c r="E416" s="26"/>
      <c r="F416" s="49"/>
      <c r="G416" s="49"/>
    </row>
    <row r="417" spans="1:7" s="34" customFormat="1" ht="15.75" customHeight="1">
      <c r="A417" s="12" t="s">
        <v>5</v>
      </c>
      <c r="B417" s="127">
        <f>B404+B407+B410</f>
        <v>107866.29999999999</v>
      </c>
      <c r="C417" s="127">
        <f>C404+C407+C410</f>
        <v>89923.3</v>
      </c>
      <c r="D417" s="142">
        <f t="shared" ref="D417:D418" si="48">C417/B417*100</f>
        <v>83.365518238782656</v>
      </c>
      <c r="E417" s="74"/>
      <c r="F417" s="49"/>
      <c r="G417" s="49"/>
    </row>
    <row r="418" spans="1:7" s="34" customFormat="1" ht="15.75" customHeight="1">
      <c r="A418" s="12" t="s">
        <v>232</v>
      </c>
      <c r="B418" s="127">
        <f>B408</f>
        <v>120</v>
      </c>
      <c r="C418" s="127">
        <v>119.99</v>
      </c>
      <c r="D418" s="142">
        <f t="shared" si="48"/>
        <v>99.991666666666674</v>
      </c>
      <c r="E418" s="74"/>
      <c r="F418" s="49"/>
      <c r="G418" s="49"/>
    </row>
    <row r="419" spans="1:7" s="27" customFormat="1" ht="21.75" customHeight="1">
      <c r="A419" s="242" t="s">
        <v>121</v>
      </c>
      <c r="B419" s="242"/>
      <c r="C419" s="242"/>
      <c r="D419" s="242"/>
      <c r="E419" s="242"/>
      <c r="F419" s="45"/>
      <c r="G419" s="45"/>
    </row>
    <row r="420" spans="1:7" s="34" customFormat="1" ht="49.5">
      <c r="A420" s="190" t="s">
        <v>122</v>
      </c>
      <c r="B420" s="122">
        <f>B421+B426+B431+B436</f>
        <v>259325.69752000002</v>
      </c>
      <c r="C420" s="122">
        <f>C421+C426+C431+C436</f>
        <v>146092.29999999999</v>
      </c>
      <c r="D420" s="122">
        <f>C420/B420*100</f>
        <v>56.335450515363171</v>
      </c>
      <c r="E420" s="39"/>
      <c r="F420" s="49"/>
      <c r="G420" s="49"/>
    </row>
    <row r="421" spans="1:7" s="34" customFormat="1" ht="408" customHeight="1">
      <c r="A421" s="181" t="s">
        <v>123</v>
      </c>
      <c r="B421" s="122">
        <f>B422+B423+B424+B425</f>
        <v>12260.89752</v>
      </c>
      <c r="C421" s="122">
        <f>C422+C423+C424+C425</f>
        <v>8434.2999999999993</v>
      </c>
      <c r="D421" s="122">
        <f>C421/B421*100</f>
        <v>68.790233229190207</v>
      </c>
      <c r="E421" s="60" t="s">
        <v>297</v>
      </c>
      <c r="F421" s="216"/>
      <c r="G421" s="49"/>
    </row>
    <row r="422" spans="1:7" s="34" customFormat="1" ht="17.25">
      <c r="A422" s="53" t="s">
        <v>10</v>
      </c>
      <c r="B422" s="124">
        <v>0</v>
      </c>
      <c r="C422" s="124">
        <v>0</v>
      </c>
      <c r="D422" s="124">
        <v>0</v>
      </c>
      <c r="E422" s="39"/>
      <c r="F422" s="49"/>
      <c r="G422" s="49"/>
    </row>
    <row r="423" spans="1:7" s="34" customFormat="1" ht="18.75" customHeight="1">
      <c r="A423" s="60" t="s">
        <v>4</v>
      </c>
      <c r="B423" s="124">
        <v>4005</v>
      </c>
      <c r="C423" s="124">
        <v>599.4</v>
      </c>
      <c r="D423" s="124">
        <f>C423/B423*100</f>
        <v>14.966292134831461</v>
      </c>
      <c r="E423" s="39"/>
      <c r="F423" s="49"/>
      <c r="G423" s="49"/>
    </row>
    <row r="424" spans="1:7" s="34" customFormat="1" ht="18.75" customHeight="1">
      <c r="A424" s="60" t="s">
        <v>5</v>
      </c>
      <c r="B424" s="124">
        <v>7171.0525200000002</v>
      </c>
      <c r="C424" s="124">
        <v>6750.1</v>
      </c>
      <c r="D424" s="124">
        <f t="shared" ref="D424:D425" si="49">C424/B424*100</f>
        <v>94.129836327011034</v>
      </c>
      <c r="E424" s="39"/>
      <c r="F424" s="49"/>
      <c r="G424" s="49"/>
    </row>
    <row r="425" spans="1:7" s="34" customFormat="1" ht="18.75" customHeight="1">
      <c r="A425" s="60" t="s">
        <v>8</v>
      </c>
      <c r="B425" s="124">
        <v>1084.845</v>
      </c>
      <c r="C425" s="124">
        <v>1084.8</v>
      </c>
      <c r="D425" s="124">
        <f t="shared" si="49"/>
        <v>99.99585194198248</v>
      </c>
      <c r="E425" s="39"/>
      <c r="F425" s="49"/>
      <c r="G425" s="49"/>
    </row>
    <row r="426" spans="1:7" s="34" customFormat="1" ht="366" customHeight="1">
      <c r="A426" s="8" t="s">
        <v>124</v>
      </c>
      <c r="B426" s="121">
        <f>B427+B428+B429+B430</f>
        <v>13535.9</v>
      </c>
      <c r="C426" s="121">
        <f>C427+C428+C429+C430</f>
        <v>60</v>
      </c>
      <c r="D426" s="121">
        <f>C426/B426*100</f>
        <v>0.44326568606446565</v>
      </c>
      <c r="E426" s="24" t="s">
        <v>298</v>
      </c>
      <c r="F426" s="49"/>
      <c r="G426" s="49"/>
    </row>
    <row r="427" spans="1:7" s="34" customFormat="1" ht="17.25">
      <c r="A427" s="53" t="s">
        <v>10</v>
      </c>
      <c r="B427" s="117">
        <v>0</v>
      </c>
      <c r="C427" s="117">
        <v>0</v>
      </c>
      <c r="D427" s="117">
        <v>0</v>
      </c>
      <c r="E427" s="24"/>
      <c r="F427" s="49"/>
      <c r="G427" s="49"/>
    </row>
    <row r="428" spans="1:7" s="34" customFormat="1" ht="17.25">
      <c r="A428" s="60" t="s">
        <v>4</v>
      </c>
      <c r="B428" s="124">
        <v>0</v>
      </c>
      <c r="C428" s="124">
        <v>0</v>
      </c>
      <c r="D428" s="124">
        <v>0</v>
      </c>
      <c r="E428" s="60"/>
      <c r="F428" s="49"/>
      <c r="G428" s="49"/>
    </row>
    <row r="429" spans="1:7" s="34" customFormat="1" ht="17.25">
      <c r="A429" s="60" t="s">
        <v>5</v>
      </c>
      <c r="B429" s="124">
        <v>13535.9</v>
      </c>
      <c r="C429" s="124">
        <v>60</v>
      </c>
      <c r="D429" s="124">
        <f t="shared" ref="D429" si="50">C429/B429*100</f>
        <v>0.44326568606446565</v>
      </c>
      <c r="E429" s="60"/>
      <c r="F429" s="49"/>
      <c r="G429" s="49"/>
    </row>
    <row r="430" spans="1:7" s="34" customFormat="1" ht="18.75" customHeight="1">
      <c r="A430" s="60" t="s">
        <v>8</v>
      </c>
      <c r="B430" s="124">
        <v>0</v>
      </c>
      <c r="C430" s="124">
        <v>0</v>
      </c>
      <c r="D430" s="124">
        <v>0</v>
      </c>
      <c r="E430" s="60"/>
      <c r="F430" s="49"/>
      <c r="G430" s="49"/>
    </row>
    <row r="431" spans="1:7" s="34" customFormat="1" ht="247.5">
      <c r="A431" s="8" t="s">
        <v>125</v>
      </c>
      <c r="B431" s="121">
        <f>B432+B433+B434+B435</f>
        <v>133528.90000000002</v>
      </c>
      <c r="C431" s="121">
        <f>C432+C433+C434+C435</f>
        <v>87598</v>
      </c>
      <c r="D431" s="121">
        <f>C431/B431*100</f>
        <v>65.602277858950373</v>
      </c>
      <c r="E431" s="24" t="s">
        <v>299</v>
      </c>
      <c r="F431" s="216"/>
      <c r="G431" s="49"/>
    </row>
    <row r="432" spans="1:7" s="34" customFormat="1" ht="17.25">
      <c r="A432" s="53" t="s">
        <v>10</v>
      </c>
      <c r="B432" s="117">
        <v>0</v>
      </c>
      <c r="C432" s="117">
        <v>0</v>
      </c>
      <c r="D432" s="117">
        <v>0</v>
      </c>
      <c r="E432" s="24"/>
      <c r="F432" s="49"/>
      <c r="G432" s="49"/>
    </row>
    <row r="433" spans="1:7" s="34" customFormat="1" ht="18.75" customHeight="1">
      <c r="A433" s="60" t="s">
        <v>4</v>
      </c>
      <c r="B433" s="124">
        <v>99245.1</v>
      </c>
      <c r="C433" s="124">
        <v>77962.2</v>
      </c>
      <c r="D433" s="124">
        <v>0</v>
      </c>
      <c r="E433" s="60"/>
      <c r="F433" s="49"/>
      <c r="G433" s="49"/>
    </row>
    <row r="434" spans="1:7" s="34" customFormat="1" ht="18.75" customHeight="1">
      <c r="A434" s="60" t="s">
        <v>5</v>
      </c>
      <c r="B434" s="124">
        <v>34283.800000000003</v>
      </c>
      <c r="C434" s="124">
        <v>9635.7999999999993</v>
      </c>
      <c r="D434" s="124">
        <f t="shared" ref="D434" si="51">C434/B434*100</f>
        <v>28.105985917547059</v>
      </c>
      <c r="E434" s="60"/>
      <c r="F434" s="49"/>
      <c r="G434" s="49"/>
    </row>
    <row r="435" spans="1:7" s="34" customFormat="1" ht="18.75" customHeight="1">
      <c r="A435" s="60" t="s">
        <v>8</v>
      </c>
      <c r="B435" s="124">
        <v>0</v>
      </c>
      <c r="C435" s="124">
        <v>0</v>
      </c>
      <c r="D435" s="124">
        <v>0</v>
      </c>
      <c r="E435" s="60"/>
      <c r="F435" s="49"/>
      <c r="G435" s="49"/>
    </row>
    <row r="436" spans="1:7" s="34" customFormat="1" ht="165">
      <c r="A436" s="8" t="s">
        <v>126</v>
      </c>
      <c r="B436" s="121">
        <f>B437+B438+B439+B440</f>
        <v>100000</v>
      </c>
      <c r="C436" s="121">
        <f>C437+C438+C439+C440</f>
        <v>50000</v>
      </c>
      <c r="D436" s="122">
        <f t="shared" ref="D436" si="52">C436/B436*100</f>
        <v>50</v>
      </c>
      <c r="E436" s="214" t="s">
        <v>300</v>
      </c>
      <c r="F436" s="216"/>
      <c r="G436" s="49"/>
    </row>
    <row r="437" spans="1:7" s="34" customFormat="1" ht="17.25">
      <c r="A437" s="53" t="s">
        <v>10</v>
      </c>
      <c r="B437" s="117">
        <v>0</v>
      </c>
      <c r="C437" s="117">
        <v>0</v>
      </c>
      <c r="D437" s="117">
        <v>0</v>
      </c>
      <c r="E437" s="24"/>
      <c r="F437" s="49"/>
      <c r="G437" s="49"/>
    </row>
    <row r="438" spans="1:7" s="34" customFormat="1" ht="18.75" customHeight="1">
      <c r="A438" s="60" t="s">
        <v>4</v>
      </c>
      <c r="B438" s="124">
        <v>0</v>
      </c>
      <c r="C438" s="124">
        <v>0</v>
      </c>
      <c r="D438" s="124">
        <v>0</v>
      </c>
      <c r="E438" s="60"/>
      <c r="F438" s="49"/>
      <c r="G438" s="49"/>
    </row>
    <row r="439" spans="1:7" s="34" customFormat="1" ht="18.75" customHeight="1">
      <c r="A439" s="60" t="s">
        <v>5</v>
      </c>
      <c r="B439" s="124">
        <v>0</v>
      </c>
      <c r="C439" s="124">
        <v>0</v>
      </c>
      <c r="D439" s="124">
        <v>0</v>
      </c>
      <c r="E439" s="60"/>
      <c r="F439" s="49"/>
      <c r="G439" s="49"/>
    </row>
    <row r="440" spans="1:7" s="34" customFormat="1" ht="18.75" customHeight="1">
      <c r="A440" s="60" t="s">
        <v>8</v>
      </c>
      <c r="B440" s="124">
        <v>100000</v>
      </c>
      <c r="C440" s="124">
        <v>50000</v>
      </c>
      <c r="D440" s="124">
        <f t="shared" ref="D440" si="53">C440/B440*100</f>
        <v>50</v>
      </c>
      <c r="E440" s="60"/>
      <c r="F440" s="49"/>
      <c r="G440" s="49"/>
    </row>
    <row r="441" spans="1:7" s="34" customFormat="1" ht="49.5">
      <c r="A441" s="8" t="s">
        <v>127</v>
      </c>
      <c r="B441" s="121">
        <f>B442+B447+B452</f>
        <v>7367.9493000000002</v>
      </c>
      <c r="C441" s="121">
        <f>C442+C447+C452</f>
        <v>7359.4760000000006</v>
      </c>
      <c r="D441" s="122">
        <f>C441/B441*100</f>
        <v>99.884997851437447</v>
      </c>
      <c r="E441" s="24"/>
      <c r="F441" s="49"/>
      <c r="G441" s="49"/>
    </row>
    <row r="442" spans="1:7" s="34" customFormat="1" ht="82.5">
      <c r="A442" s="8" t="s">
        <v>128</v>
      </c>
      <c r="B442" s="121">
        <f>B443+B444+B445+B446</f>
        <v>3060.3733000000002</v>
      </c>
      <c r="C442" s="121">
        <f>C443+C444+C445+C446</f>
        <v>3051.9</v>
      </c>
      <c r="D442" s="121">
        <f>C442/B442*100</f>
        <v>99.723128547749383</v>
      </c>
      <c r="E442" s="24" t="s">
        <v>250</v>
      </c>
      <c r="F442" s="216"/>
      <c r="G442" s="49"/>
    </row>
    <row r="443" spans="1:7" s="34" customFormat="1" ht="17.25">
      <c r="A443" s="53" t="s">
        <v>10</v>
      </c>
      <c r="B443" s="117">
        <v>393.82429999999999</v>
      </c>
      <c r="C443" s="117">
        <v>393.8</v>
      </c>
      <c r="D443" s="117">
        <f t="shared" ref="D443:D445" si="54">C443/B443*100</f>
        <v>99.993829735747639</v>
      </c>
      <c r="E443" s="24"/>
      <c r="F443" s="49"/>
      <c r="G443" s="49"/>
    </row>
    <row r="444" spans="1:7" s="34" customFormat="1" ht="18.75" customHeight="1">
      <c r="A444" s="60" t="s">
        <v>4</v>
      </c>
      <c r="B444" s="124">
        <v>2505.549</v>
      </c>
      <c r="C444" s="124">
        <v>2505.5</v>
      </c>
      <c r="D444" s="117">
        <f t="shared" si="54"/>
        <v>99.998044340781206</v>
      </c>
      <c r="E444" s="60"/>
      <c r="F444" s="49"/>
      <c r="G444" s="49"/>
    </row>
    <row r="445" spans="1:7" s="34" customFormat="1" ht="18.75" customHeight="1">
      <c r="A445" s="60" t="s">
        <v>5</v>
      </c>
      <c r="B445" s="124">
        <v>161</v>
      </c>
      <c r="C445" s="124">
        <v>152.6</v>
      </c>
      <c r="D445" s="117">
        <f t="shared" si="54"/>
        <v>94.782608695652172</v>
      </c>
      <c r="E445" s="60"/>
      <c r="F445" s="49"/>
      <c r="G445" s="49"/>
    </row>
    <row r="446" spans="1:7" s="34" customFormat="1" ht="18.75" customHeight="1">
      <c r="A446" s="60" t="s">
        <v>8</v>
      </c>
      <c r="B446" s="124">
        <v>0</v>
      </c>
      <c r="C446" s="124">
        <v>0</v>
      </c>
      <c r="D446" s="117">
        <v>0</v>
      </c>
      <c r="E446" s="60"/>
      <c r="F446" s="49"/>
      <c r="G446" s="49"/>
    </row>
    <row r="447" spans="1:7" s="34" customFormat="1" ht="132">
      <c r="A447" s="181" t="s">
        <v>129</v>
      </c>
      <c r="B447" s="122">
        <f>B448+B449+B450+B451</f>
        <v>4297.1760000000004</v>
      </c>
      <c r="C447" s="122">
        <f>C448+C449+C450+C451</f>
        <v>4297.1760000000004</v>
      </c>
      <c r="D447" s="122">
        <f t="shared" ref="D447:D448" si="55">C447/B447*100</f>
        <v>100</v>
      </c>
      <c r="E447" s="214" t="s">
        <v>249</v>
      </c>
      <c r="F447" s="216"/>
      <c r="G447" s="49"/>
    </row>
    <row r="448" spans="1:7" s="34" customFormat="1" ht="17.25">
      <c r="A448" s="53" t="s">
        <v>10</v>
      </c>
      <c r="B448" s="117">
        <v>4297.1760000000004</v>
      </c>
      <c r="C448" s="117">
        <v>4297.1760000000004</v>
      </c>
      <c r="D448" s="117">
        <f t="shared" si="55"/>
        <v>100</v>
      </c>
      <c r="E448" s="24"/>
      <c r="F448" s="49"/>
      <c r="G448" s="49"/>
    </row>
    <row r="449" spans="1:7" s="34" customFormat="1" ht="18.75" customHeight="1">
      <c r="A449" s="60" t="s">
        <v>4</v>
      </c>
      <c r="B449" s="124">
        <v>0</v>
      </c>
      <c r="C449" s="124">
        <v>0</v>
      </c>
      <c r="D449" s="117">
        <v>0</v>
      </c>
      <c r="E449" s="60"/>
      <c r="F449" s="49"/>
      <c r="G449" s="49"/>
    </row>
    <row r="450" spans="1:7" s="34" customFormat="1" ht="18.75" customHeight="1">
      <c r="A450" s="60" t="s">
        <v>5</v>
      </c>
      <c r="B450" s="124">
        <v>0</v>
      </c>
      <c r="C450" s="124">
        <v>0</v>
      </c>
      <c r="D450" s="117">
        <v>0</v>
      </c>
      <c r="E450" s="60"/>
      <c r="F450" s="49"/>
      <c r="G450" s="49"/>
    </row>
    <row r="451" spans="1:7" s="34" customFormat="1" ht="18.75" customHeight="1">
      <c r="A451" s="60" t="s">
        <v>8</v>
      </c>
      <c r="B451" s="124">
        <v>0</v>
      </c>
      <c r="C451" s="124">
        <v>0</v>
      </c>
      <c r="D451" s="117">
        <v>0</v>
      </c>
      <c r="E451" s="60"/>
      <c r="F451" s="49"/>
      <c r="G451" s="49"/>
    </row>
    <row r="452" spans="1:7" s="34" customFormat="1" ht="49.5">
      <c r="A452" s="8" t="s">
        <v>130</v>
      </c>
      <c r="B452" s="121">
        <f>B453+B454+B456</f>
        <v>10.4</v>
      </c>
      <c r="C452" s="121">
        <f>C453+C454+C456</f>
        <v>10.4</v>
      </c>
      <c r="D452" s="121">
        <f>C452/B452*100</f>
        <v>100</v>
      </c>
      <c r="E452" s="24" t="s">
        <v>251</v>
      </c>
      <c r="F452" s="216"/>
      <c r="G452" s="49"/>
    </row>
    <row r="453" spans="1:7" s="34" customFormat="1" ht="17.25">
      <c r="A453" s="53" t="s">
        <v>10</v>
      </c>
      <c r="B453" s="117">
        <v>0</v>
      </c>
      <c r="C453" s="117">
        <v>0</v>
      </c>
      <c r="D453" s="117">
        <v>0</v>
      </c>
      <c r="E453" s="24"/>
      <c r="F453" s="49"/>
      <c r="G453" s="49"/>
    </row>
    <row r="454" spans="1:7" s="34" customFormat="1" ht="18.75" customHeight="1">
      <c r="A454" s="60" t="s">
        <v>4</v>
      </c>
      <c r="B454" s="124">
        <v>10.4</v>
      </c>
      <c r="C454" s="124">
        <v>10.4</v>
      </c>
      <c r="D454" s="117">
        <f t="shared" ref="D454" si="56">C454/B454*100</f>
        <v>100</v>
      </c>
      <c r="E454" s="60"/>
      <c r="F454" s="49"/>
      <c r="G454" s="49"/>
    </row>
    <row r="455" spans="1:7" s="34" customFormat="1" ht="18.75" customHeight="1">
      <c r="A455" s="60" t="s">
        <v>5</v>
      </c>
      <c r="B455" s="124">
        <v>0</v>
      </c>
      <c r="C455" s="124">
        <v>0</v>
      </c>
      <c r="D455" s="117">
        <v>0</v>
      </c>
      <c r="E455" s="60"/>
      <c r="F455" s="49"/>
      <c r="G455" s="49"/>
    </row>
    <row r="456" spans="1:7" s="34" customFormat="1" ht="18.75" customHeight="1">
      <c r="A456" s="60" t="s">
        <v>8</v>
      </c>
      <c r="B456" s="124">
        <v>0</v>
      </c>
      <c r="C456" s="124">
        <v>0</v>
      </c>
      <c r="D456" s="117">
        <v>0</v>
      </c>
      <c r="E456" s="60"/>
      <c r="F456" s="49"/>
      <c r="G456" s="49"/>
    </row>
    <row r="457" spans="1:7" s="34" customFormat="1" ht="66">
      <c r="A457" s="8" t="s">
        <v>131</v>
      </c>
      <c r="B457" s="121">
        <f>B458+B463+B468</f>
        <v>54344.899109999998</v>
      </c>
      <c r="C457" s="121">
        <f>C458+C463+C468</f>
        <v>47835.199999999997</v>
      </c>
      <c r="D457" s="121">
        <f>C457/B457*100</f>
        <v>88.021508519458919</v>
      </c>
      <c r="E457" s="24"/>
      <c r="F457" s="49"/>
      <c r="G457" s="49"/>
    </row>
    <row r="458" spans="1:7" s="34" customFormat="1" ht="66">
      <c r="A458" s="8" t="s">
        <v>132</v>
      </c>
      <c r="B458" s="121">
        <f>B459+B460+B461+B462</f>
        <v>14333.399109999998</v>
      </c>
      <c r="C458" s="121">
        <f>C459+C460+C461+C462</f>
        <v>13430.8</v>
      </c>
      <c r="D458" s="121">
        <f>C458/B458*100</f>
        <v>93.702825805148464</v>
      </c>
      <c r="E458" s="24" t="s">
        <v>252</v>
      </c>
      <c r="F458" s="216"/>
      <c r="G458" s="49"/>
    </row>
    <row r="459" spans="1:7" s="34" customFormat="1" ht="17.25">
      <c r="A459" s="53" t="s">
        <v>10</v>
      </c>
      <c r="B459" s="117">
        <v>0</v>
      </c>
      <c r="C459" s="117">
        <v>0</v>
      </c>
      <c r="D459" s="117">
        <v>0</v>
      </c>
      <c r="E459" s="24"/>
      <c r="F459" s="49"/>
      <c r="G459" s="49"/>
    </row>
    <row r="460" spans="1:7" s="34" customFormat="1" ht="18.75" customHeight="1">
      <c r="A460" s="60" t="s">
        <v>4</v>
      </c>
      <c r="B460" s="124">
        <v>0</v>
      </c>
      <c r="C460" s="124">
        <v>0</v>
      </c>
      <c r="D460" s="117">
        <v>0</v>
      </c>
      <c r="E460" s="60"/>
      <c r="F460" s="49"/>
      <c r="G460" s="49"/>
    </row>
    <row r="461" spans="1:7" s="34" customFormat="1" ht="18.75" customHeight="1">
      <c r="A461" s="60" t="s">
        <v>5</v>
      </c>
      <c r="B461" s="124">
        <v>14333.399109999998</v>
      </c>
      <c r="C461" s="124">
        <v>13430.8</v>
      </c>
      <c r="D461" s="117">
        <f>C461/B461*100</f>
        <v>93.702825805148464</v>
      </c>
      <c r="E461" s="60"/>
      <c r="F461" s="49"/>
      <c r="G461" s="49"/>
    </row>
    <row r="462" spans="1:7" s="34" customFormat="1" ht="18.75" customHeight="1">
      <c r="A462" s="60" t="s">
        <v>8</v>
      </c>
      <c r="B462" s="124">
        <v>0</v>
      </c>
      <c r="C462" s="124">
        <v>0</v>
      </c>
      <c r="D462" s="117">
        <v>0</v>
      </c>
      <c r="E462" s="60"/>
      <c r="F462" s="49"/>
      <c r="G462" s="49"/>
    </row>
    <row r="463" spans="1:7" s="34" customFormat="1" ht="49.5">
      <c r="A463" s="8" t="s">
        <v>133</v>
      </c>
      <c r="B463" s="121">
        <f>B464+B465+B466+B467</f>
        <v>7236.3999999999987</v>
      </c>
      <c r="C463" s="121">
        <f>C464+C465+C466+C467</f>
        <v>5038.5</v>
      </c>
      <c r="D463" s="121">
        <f>C463/B463*100</f>
        <v>69.627162677574489</v>
      </c>
      <c r="E463" s="24" t="s">
        <v>253</v>
      </c>
      <c r="F463" s="216"/>
      <c r="G463" s="49"/>
    </row>
    <row r="464" spans="1:7" s="34" customFormat="1" ht="17.25">
      <c r="A464" s="53" t="s">
        <v>10</v>
      </c>
      <c r="B464" s="117">
        <v>0</v>
      </c>
      <c r="C464" s="117">
        <v>0</v>
      </c>
      <c r="D464" s="117">
        <v>0</v>
      </c>
      <c r="E464" s="24"/>
      <c r="F464" s="49"/>
      <c r="G464" s="49"/>
    </row>
    <row r="465" spans="1:7" s="34" customFormat="1" ht="18.75" customHeight="1">
      <c r="A465" s="60" t="s">
        <v>4</v>
      </c>
      <c r="B465" s="124">
        <v>0</v>
      </c>
      <c r="C465" s="124">
        <v>0</v>
      </c>
      <c r="D465" s="117">
        <v>0</v>
      </c>
      <c r="E465" s="60"/>
      <c r="F465" s="49"/>
      <c r="G465" s="49"/>
    </row>
    <row r="466" spans="1:7" s="34" customFormat="1" ht="18.75" customHeight="1">
      <c r="A466" s="60" t="s">
        <v>5</v>
      </c>
      <c r="B466" s="124">
        <v>7236.3999999999987</v>
      </c>
      <c r="C466" s="124">
        <v>5038.5</v>
      </c>
      <c r="D466" s="117">
        <f t="shared" ref="D466" si="57">C466/B466*100</f>
        <v>69.627162677574489</v>
      </c>
      <c r="E466" s="60"/>
      <c r="F466" s="49"/>
      <c r="G466" s="49"/>
    </row>
    <row r="467" spans="1:7" s="34" customFormat="1" ht="18.75" customHeight="1">
      <c r="A467" s="60" t="s">
        <v>8</v>
      </c>
      <c r="B467" s="124">
        <v>0</v>
      </c>
      <c r="C467" s="124">
        <v>0</v>
      </c>
      <c r="D467" s="117">
        <v>0</v>
      </c>
      <c r="E467" s="60"/>
      <c r="F467" s="49"/>
      <c r="G467" s="49"/>
    </row>
    <row r="468" spans="1:7" s="34" customFormat="1" ht="82.5">
      <c r="A468" s="8" t="s">
        <v>134</v>
      </c>
      <c r="B468" s="121">
        <f>B469+B470+B471+B472</f>
        <v>32775.1</v>
      </c>
      <c r="C468" s="121">
        <f>C469+C470+C471+C472</f>
        <v>29365.9</v>
      </c>
      <c r="D468" s="121">
        <f t="shared" ref="D468" si="58">C468/B468*100</f>
        <v>89.598201073375833</v>
      </c>
      <c r="E468" s="24" t="s">
        <v>254</v>
      </c>
      <c r="F468" s="216"/>
      <c r="G468" s="49"/>
    </row>
    <row r="469" spans="1:7" s="34" customFormat="1" ht="17.25">
      <c r="A469" s="53" t="s">
        <v>10</v>
      </c>
      <c r="B469" s="117">
        <v>0</v>
      </c>
      <c r="C469" s="117">
        <v>0</v>
      </c>
      <c r="D469" s="117">
        <v>0</v>
      </c>
      <c r="E469" s="24"/>
      <c r="F469" s="49"/>
      <c r="G469" s="49"/>
    </row>
    <row r="470" spans="1:7" s="27" customFormat="1" ht="18.75" customHeight="1">
      <c r="A470" s="60" t="s">
        <v>4</v>
      </c>
      <c r="B470" s="124">
        <v>0</v>
      </c>
      <c r="C470" s="124">
        <v>0</v>
      </c>
      <c r="D470" s="117">
        <v>0</v>
      </c>
      <c r="E470" s="39"/>
      <c r="F470" s="45"/>
      <c r="G470" s="45"/>
    </row>
    <row r="471" spans="1:7" s="27" customFormat="1" ht="18.75" customHeight="1">
      <c r="A471" s="60" t="s">
        <v>5</v>
      </c>
      <c r="B471" s="124">
        <v>32775.1</v>
      </c>
      <c r="C471" s="124">
        <v>29365.9</v>
      </c>
      <c r="D471" s="117">
        <f t="shared" ref="D471" si="59">C471/B471*100</f>
        <v>89.598201073375833</v>
      </c>
      <c r="E471" s="39"/>
      <c r="F471" s="45"/>
      <c r="G471" s="45"/>
    </row>
    <row r="472" spans="1:7" s="27" customFormat="1" ht="18.75" customHeight="1">
      <c r="A472" s="60" t="s">
        <v>8</v>
      </c>
      <c r="B472" s="124">
        <v>0</v>
      </c>
      <c r="C472" s="124">
        <v>0</v>
      </c>
      <c r="D472" s="117">
        <v>0</v>
      </c>
      <c r="E472" s="39"/>
      <c r="F472" s="45"/>
      <c r="G472" s="45"/>
    </row>
    <row r="473" spans="1:7" s="90" customFormat="1" ht="17.25">
      <c r="A473" s="85" t="s">
        <v>6</v>
      </c>
      <c r="B473" s="118">
        <f>B474+B475+B476+B477</f>
        <v>321038.54593000002</v>
      </c>
      <c r="C473" s="118">
        <f>C474+C475+C476+C477</f>
        <v>201286.97599999997</v>
      </c>
      <c r="D473" s="118">
        <f t="shared" ref="D473:D477" si="60">C473/B473*100</f>
        <v>62.698694144935807</v>
      </c>
      <c r="E473" s="88"/>
      <c r="F473" s="89">
        <f>(D421+D426+D431+D436+D442+D447+D452+D458+D463+D468)/10</f>
        <v>73.748709487805314</v>
      </c>
      <c r="G473" s="89"/>
    </row>
    <row r="474" spans="1:7" s="34" customFormat="1" ht="17.25">
      <c r="A474" s="13" t="s">
        <v>10</v>
      </c>
      <c r="B474" s="117">
        <f t="shared" ref="B474:C477" si="61">B422+B427+B432+B437+B443+B448+B453+B459+B464+B469</f>
        <v>4691.0003000000006</v>
      </c>
      <c r="C474" s="117">
        <f t="shared" si="61"/>
        <v>4690.9760000000006</v>
      </c>
      <c r="D474" s="117">
        <f>C474/B474*100</f>
        <v>99.999481986816335</v>
      </c>
      <c r="E474" s="58"/>
      <c r="F474" s="49"/>
      <c r="G474" s="49"/>
    </row>
    <row r="475" spans="1:7" s="34" customFormat="1" ht="17.25">
      <c r="A475" s="26" t="s">
        <v>4</v>
      </c>
      <c r="B475" s="117">
        <f t="shared" si="61"/>
        <v>105766.049</v>
      </c>
      <c r="C475" s="117">
        <f t="shared" si="61"/>
        <v>81077.499999999985</v>
      </c>
      <c r="D475" s="117">
        <f t="shared" si="60"/>
        <v>76.657396930843078</v>
      </c>
      <c r="E475" s="58"/>
      <c r="F475" s="49"/>
      <c r="G475" s="49"/>
    </row>
    <row r="476" spans="1:7" s="34" customFormat="1" ht="17.25">
      <c r="A476" s="26" t="s">
        <v>5</v>
      </c>
      <c r="B476" s="117">
        <f t="shared" si="61"/>
        <v>109496.65163000001</v>
      </c>
      <c r="C476" s="117">
        <f t="shared" si="61"/>
        <v>64433.700000000004</v>
      </c>
      <c r="D476" s="117">
        <f t="shared" si="60"/>
        <v>58.845361059740739</v>
      </c>
      <c r="E476" s="58"/>
      <c r="F476" s="49"/>
      <c r="G476" s="49"/>
    </row>
    <row r="477" spans="1:7" s="34" customFormat="1" ht="17.25">
      <c r="A477" s="26" t="s">
        <v>8</v>
      </c>
      <c r="B477" s="117">
        <f t="shared" si="61"/>
        <v>101084.845</v>
      </c>
      <c r="C477" s="117">
        <f>C425+C430+C435+C440+C446+C451+C456+C462+C467+C472</f>
        <v>51084.800000000003</v>
      </c>
      <c r="D477" s="117">
        <f t="shared" si="60"/>
        <v>50.536556691559454</v>
      </c>
      <c r="E477" s="58"/>
      <c r="F477" s="49"/>
      <c r="G477" s="49"/>
    </row>
    <row r="478" spans="1:7" s="14" customFormat="1" ht="23.25" customHeight="1">
      <c r="A478" s="242" t="s">
        <v>34</v>
      </c>
      <c r="B478" s="242"/>
      <c r="C478" s="242"/>
      <c r="D478" s="242"/>
      <c r="E478" s="242"/>
      <c r="F478" s="57"/>
      <c r="G478" s="57"/>
    </row>
    <row r="479" spans="1:7" s="193" customFormat="1" ht="33">
      <c r="A479" s="8" t="s">
        <v>35</v>
      </c>
      <c r="B479" s="121">
        <f>B480</f>
        <v>156.80000000000001</v>
      </c>
      <c r="C479" s="122">
        <f>C480</f>
        <v>154.08000000000001</v>
      </c>
      <c r="D479" s="122">
        <f>C479/B479*100</f>
        <v>98.265306122448976</v>
      </c>
      <c r="E479" s="17"/>
      <c r="F479" s="192"/>
      <c r="G479" s="192"/>
    </row>
    <row r="480" spans="1:7" s="14" customFormat="1" ht="17.25">
      <c r="A480" s="13" t="s">
        <v>4</v>
      </c>
      <c r="B480" s="117">
        <v>156.80000000000001</v>
      </c>
      <c r="C480" s="124">
        <v>154.08000000000001</v>
      </c>
      <c r="D480" s="124">
        <f>C480/B480*100</f>
        <v>98.265306122448976</v>
      </c>
      <c r="E480" s="17"/>
      <c r="F480" s="57"/>
      <c r="G480" s="57"/>
    </row>
    <row r="481" spans="1:7" s="14" customFormat="1" ht="17.25">
      <c r="A481" s="13" t="s">
        <v>5</v>
      </c>
      <c r="B481" s="117"/>
      <c r="C481" s="124"/>
      <c r="D481" s="124"/>
      <c r="E481" s="17"/>
      <c r="F481" s="57"/>
      <c r="G481" s="57"/>
    </row>
    <row r="482" spans="1:7" s="193" customFormat="1" ht="33">
      <c r="A482" s="8" t="s">
        <v>36</v>
      </c>
      <c r="B482" s="121">
        <f>B484</f>
        <v>1044.2</v>
      </c>
      <c r="C482" s="122">
        <f>C484</f>
        <v>1038.98</v>
      </c>
      <c r="D482" s="122">
        <f>C482/B482*100</f>
        <v>99.500095767094422</v>
      </c>
      <c r="E482" s="17"/>
      <c r="F482" s="192"/>
      <c r="G482" s="192"/>
    </row>
    <row r="483" spans="1:7" s="14" customFormat="1" ht="17.25">
      <c r="A483" s="13" t="s">
        <v>4</v>
      </c>
      <c r="B483" s="117"/>
      <c r="C483" s="124"/>
      <c r="D483" s="124"/>
      <c r="E483" s="17"/>
      <c r="F483" s="57"/>
      <c r="G483" s="57"/>
    </row>
    <row r="484" spans="1:7" s="14" customFormat="1" ht="17.25">
      <c r="A484" s="13" t="s">
        <v>5</v>
      </c>
      <c r="B484" s="117">
        <v>1044.2</v>
      </c>
      <c r="C484" s="124">
        <v>1038.98</v>
      </c>
      <c r="D484" s="124">
        <f>C484/B484*100</f>
        <v>99.500095767094422</v>
      </c>
      <c r="E484" s="17"/>
      <c r="F484" s="57"/>
      <c r="G484" s="57"/>
    </row>
    <row r="485" spans="1:7" s="193" customFormat="1" ht="90" customHeight="1">
      <c r="A485" s="194" t="s">
        <v>37</v>
      </c>
      <c r="B485" s="121">
        <f>B486</f>
        <v>1080.5</v>
      </c>
      <c r="C485" s="122">
        <v>0</v>
      </c>
      <c r="D485" s="122">
        <f>C485/B485*100</f>
        <v>0</v>
      </c>
      <c r="E485" s="191" t="s">
        <v>262</v>
      </c>
      <c r="F485" s="192"/>
      <c r="G485" s="192"/>
    </row>
    <row r="486" spans="1:7" s="14" customFormat="1" ht="17.25">
      <c r="A486" s="13" t="s">
        <v>5</v>
      </c>
      <c r="B486" s="117">
        <v>1080.5</v>
      </c>
      <c r="C486" s="124">
        <v>0</v>
      </c>
      <c r="D486" s="124">
        <f>C486/B486*100</f>
        <v>0</v>
      </c>
      <c r="E486" s="17"/>
      <c r="F486" s="57"/>
      <c r="G486" s="57"/>
    </row>
    <row r="487" spans="1:7" s="193" customFormat="1" ht="49.5">
      <c r="A487" s="195" t="s">
        <v>38</v>
      </c>
      <c r="B487" s="121">
        <f>B488</f>
        <v>399.5</v>
      </c>
      <c r="C487" s="122">
        <f>C488</f>
        <v>399.20000000000005</v>
      </c>
      <c r="D487" s="122">
        <f>C487/B487*100</f>
        <v>99.924906132665853</v>
      </c>
      <c r="E487" s="17"/>
      <c r="F487" s="192"/>
      <c r="G487" s="192"/>
    </row>
    <row r="488" spans="1:7" s="6" customFormat="1" ht="17.25">
      <c r="A488" s="13" t="s">
        <v>5</v>
      </c>
      <c r="B488" s="117">
        <v>399.5</v>
      </c>
      <c r="C488" s="124">
        <v>399.20000000000005</v>
      </c>
      <c r="D488" s="124"/>
      <c r="E488" s="17"/>
      <c r="F488" s="54"/>
      <c r="G488" s="54"/>
    </row>
    <row r="489" spans="1:7" s="87" customFormat="1" ht="17.25">
      <c r="A489" s="84" t="s">
        <v>14</v>
      </c>
      <c r="B489" s="118">
        <f>B490+B491</f>
        <v>2681</v>
      </c>
      <c r="C489" s="118">
        <f>C490+C491</f>
        <v>1592.26</v>
      </c>
      <c r="D489" s="118">
        <f>C489/B489*100</f>
        <v>59.390525923162997</v>
      </c>
      <c r="E489" s="99"/>
      <c r="F489" s="86"/>
      <c r="G489" s="86"/>
    </row>
    <row r="490" spans="1:7" s="20" customFormat="1" ht="21" customHeight="1">
      <c r="A490" s="13" t="s">
        <v>4</v>
      </c>
      <c r="B490" s="117">
        <f>B480</f>
        <v>156.80000000000001</v>
      </c>
      <c r="C490" s="117">
        <f>C480</f>
        <v>154.08000000000001</v>
      </c>
      <c r="D490" s="117">
        <f>C490/B490*100</f>
        <v>98.265306122448976</v>
      </c>
      <c r="E490" s="26"/>
      <c r="F490" s="52"/>
      <c r="G490" s="52"/>
    </row>
    <row r="491" spans="1:7" s="20" customFormat="1" ht="21" customHeight="1">
      <c r="A491" s="13" t="s">
        <v>5</v>
      </c>
      <c r="B491" s="117">
        <f>B488+B486+B484</f>
        <v>2524.1999999999998</v>
      </c>
      <c r="C491" s="117">
        <f>C488+C486+C484</f>
        <v>1438.18</v>
      </c>
      <c r="D491" s="117">
        <f>C491/B491*100</f>
        <v>56.975675461532369</v>
      </c>
      <c r="E491" s="26"/>
      <c r="F491" s="52"/>
      <c r="G491" s="52"/>
    </row>
    <row r="492" spans="1:7" ht="17.25">
      <c r="A492" s="21" t="s">
        <v>27</v>
      </c>
      <c r="B492" s="147">
        <f>B489+B473+B414+B397+B380+B361+B331+B305+B262+B222+B195+B162+B148+B130+B109+B90+B81+B71+B46+B26+B16</f>
        <v>5346131.4351699986</v>
      </c>
      <c r="C492" s="147">
        <f>C489+C473+C414+C397+C380+C361+C331+C305+C262+C222+C195+C162+C148+C130+C109+C90+C81+C71+C46+C26+C16</f>
        <v>4719804.3480600007</v>
      </c>
      <c r="D492" s="147">
        <f>C492/B492*100</f>
        <v>88.284480194601102</v>
      </c>
      <c r="E492" s="107"/>
      <c r="F492" s="224"/>
      <c r="G492" s="42"/>
    </row>
    <row r="493" spans="1:7">
      <c r="A493" s="22" t="s">
        <v>10</v>
      </c>
      <c r="B493" s="148">
        <f>B163+B196+B263+B415+B474</f>
        <v>13598.570299999999</v>
      </c>
      <c r="C493" s="148">
        <f>C163+C196+C263+C415+C474</f>
        <v>13473.244000000001</v>
      </c>
      <c r="D493" s="148">
        <f>C493/B493*100</f>
        <v>99.078386203584955</v>
      </c>
      <c r="E493" s="108"/>
      <c r="G493" s="42"/>
    </row>
    <row r="494" spans="1:7">
      <c r="A494" s="22" t="s">
        <v>4</v>
      </c>
      <c r="B494" s="148">
        <f>B17+B47+B72+B91+B110+B164+B197+B223+B264+B306+B332+B362+B381+B398+B416+B475+B490</f>
        <v>2055139.8389299999</v>
      </c>
      <c r="C494" s="148">
        <f>C17+C47+C72+C91+C110+C164+C197+C223+C264+C306+C332+C362+C381+C398+C416+C475+C490</f>
        <v>1993994.9299099999</v>
      </c>
      <c r="D494" s="148">
        <f t="shared" ref="D494:D496" si="62">C494/B494*100</f>
        <v>97.024781094612294</v>
      </c>
      <c r="E494" s="108"/>
      <c r="G494" s="42"/>
    </row>
    <row r="495" spans="1:7">
      <c r="A495" s="22" t="s">
        <v>5</v>
      </c>
      <c r="B495" s="148">
        <f>B18+B27+B48+B73+B82+B92+B111+B132+B150+B165+B198+B224+B265+B307+B333+B363+B382+B399+B417+B476+B491</f>
        <v>2199020.0249400004</v>
      </c>
      <c r="C495" s="148">
        <f>C18+C27+C48+C73+C82+C92+C111+C132+C150+C165+C198+C224+C265+C307+C333+C363+C382+C399+C417+C476+C491</f>
        <v>2028944.1541499998</v>
      </c>
      <c r="D495" s="148">
        <f t="shared" si="62"/>
        <v>92.265833468495089</v>
      </c>
      <c r="E495" s="108"/>
      <c r="G495" s="42"/>
    </row>
    <row r="496" spans="1:7">
      <c r="A496" s="22" t="s">
        <v>8</v>
      </c>
      <c r="B496" s="148">
        <f>B50+B74+B166+B225+B266+B309+B383+B400+B418+B477</f>
        <v>1078373.0009999999</v>
      </c>
      <c r="C496" s="148">
        <f>C50+C74+C166+C225+C266+C309+C383+C400+C418+C477</f>
        <v>683392.02</v>
      </c>
      <c r="D496" s="148">
        <f t="shared" si="62"/>
        <v>63.372508340460577</v>
      </c>
      <c r="E496" s="108"/>
      <c r="G496" s="42"/>
    </row>
    <row r="497" spans="2:6">
      <c r="B497" s="149"/>
      <c r="C497" s="149"/>
      <c r="F497" s="225"/>
    </row>
    <row r="498" spans="2:6">
      <c r="B498" s="149"/>
      <c r="C498" s="149"/>
    </row>
  </sheetData>
  <mergeCells count="36">
    <mergeCell ref="A3:E3"/>
    <mergeCell ref="A478:E478"/>
    <mergeCell ref="A7:E7"/>
    <mergeCell ref="A19:E19"/>
    <mergeCell ref="A28:E28"/>
    <mergeCell ref="A51:E51"/>
    <mergeCell ref="A75:E75"/>
    <mergeCell ref="A167:E167"/>
    <mergeCell ref="A93:E93"/>
    <mergeCell ref="A112:E112"/>
    <mergeCell ref="A133:E133"/>
    <mergeCell ref="A199:E199"/>
    <mergeCell ref="A226:E226"/>
    <mergeCell ref="E77:E78"/>
    <mergeCell ref="A419:E419"/>
    <mergeCell ref="A364:E364"/>
    <mergeCell ref="A384:E384"/>
    <mergeCell ref="A401:E401"/>
    <mergeCell ref="E355:E357"/>
    <mergeCell ref="E358:E360"/>
    <mergeCell ref="H137:R137"/>
    <mergeCell ref="G349:G351"/>
    <mergeCell ref="E349:E351"/>
    <mergeCell ref="E352:E354"/>
    <mergeCell ref="A267:E267"/>
    <mergeCell ref="A310:E310"/>
    <mergeCell ref="A334:E334"/>
    <mergeCell ref="B232:B234"/>
    <mergeCell ref="C232:C234"/>
    <mergeCell ref="D232:D234"/>
    <mergeCell ref="E55:E57"/>
    <mergeCell ref="E52:E54"/>
    <mergeCell ref="E63:E65"/>
    <mergeCell ref="E152:E156"/>
    <mergeCell ref="A151:E151"/>
    <mergeCell ref="A83:E83"/>
  </mergeCells>
  <pageMargins left="0" right="0" top="0" bottom="0" header="0" footer="0"/>
  <pageSetup paperSize="9" scale="41" firstPageNumber="53" fitToHeight="0" orientation="portrait" useFirstPageNumber="1" r:id="rId1"/>
  <headerFooter>
    <oddFooter>&amp;R &amp;P</oddFooter>
  </headerFooter>
  <rowBreaks count="12" manualBreakCount="12">
    <brk id="40" max="4" man="1"/>
    <brk id="65" max="4" man="1"/>
    <brk id="102" max="4" man="1"/>
    <brk id="138" max="4" man="1"/>
    <brk id="184" max="4" man="1"/>
    <brk id="225" max="4" man="1"/>
    <brk id="261" max="4" man="1"/>
    <brk id="301" max="4" man="1"/>
    <brk id="348" max="4" man="1"/>
    <brk id="375" max="4" man="1"/>
    <brk id="418" max="4" man="1"/>
    <brk id="44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2019-07-01T12:40:52Z</dcterms:modified>
</cp:coreProperties>
</file>