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785" windowWidth="14805" windowHeight="6330" firstSheet="2" activeTab="2"/>
  </bookViews>
  <sheets>
    <sheet name="Лист1" sheetId="2" state="hidden" r:id="rId1"/>
    <sheet name="Лист2" sheetId="3" state="hidden" r:id="rId2"/>
    <sheet name="приложение 1 " sheetId="24" r:id="rId3"/>
  </sheets>
  <definedNames>
    <definedName name="_xlnm.Print_Area" localSheetId="2">'приложение 1 '!$A$1:$J$110</definedName>
  </definedNames>
  <calcPr calcId="145621" fullPrecision="0"/>
</workbook>
</file>

<file path=xl/calcChain.xml><?xml version="1.0" encoding="utf-8"?>
<calcChain xmlns="http://schemas.openxmlformats.org/spreadsheetml/2006/main">
  <c r="F28" i="24" l="1"/>
  <c r="F25" i="24"/>
  <c r="F18" i="24"/>
  <c r="F63" i="24"/>
  <c r="F65" i="24"/>
  <c r="F64" i="24"/>
  <c r="F52" i="24"/>
  <c r="F21" i="24"/>
  <c r="F56" i="24"/>
  <c r="F33" i="24"/>
  <c r="F34" i="24" s="1"/>
  <c r="F24" i="24"/>
  <c r="F27" i="24"/>
  <c r="F106" i="24" s="1"/>
  <c r="J106" i="24"/>
  <c r="J104" i="24"/>
  <c r="J103" i="24" s="1"/>
  <c r="I104" i="24"/>
  <c r="H104" i="24"/>
  <c r="G104" i="24"/>
  <c r="G103" i="24" s="1"/>
  <c r="F104" i="24"/>
  <c r="I103" i="24"/>
  <c r="H103" i="24"/>
  <c r="J99" i="24"/>
  <c r="I99" i="24"/>
  <c r="H99" i="24"/>
  <c r="G99" i="24"/>
  <c r="F99" i="24"/>
  <c r="J98" i="24"/>
  <c r="J97" i="24" s="1"/>
  <c r="I98" i="24"/>
  <c r="H98" i="24"/>
  <c r="G98" i="24"/>
  <c r="G97" i="24" s="1"/>
  <c r="F98" i="24"/>
  <c r="I97" i="24"/>
  <c r="E95" i="24"/>
  <c r="E94" i="24"/>
  <c r="J93" i="24"/>
  <c r="I93" i="24"/>
  <c r="H93" i="24"/>
  <c r="G93" i="24"/>
  <c r="F93" i="24"/>
  <c r="E93" i="24"/>
  <c r="E92" i="24"/>
  <c r="E91" i="24"/>
  <c r="J90" i="24"/>
  <c r="I90" i="24"/>
  <c r="H90" i="24"/>
  <c r="G90" i="24"/>
  <c r="F90" i="24"/>
  <c r="E90" i="24"/>
  <c r="J82" i="24"/>
  <c r="J81" i="24" s="1"/>
  <c r="G82" i="24"/>
  <c r="G81" i="24" s="1"/>
  <c r="J79" i="24"/>
  <c r="J78" i="24" s="1"/>
  <c r="G79" i="24"/>
  <c r="G78" i="24" s="1"/>
  <c r="F79" i="24"/>
  <c r="F82" i="24" s="1"/>
  <c r="I78" i="24"/>
  <c r="E77" i="24"/>
  <c r="E76" i="24" s="1"/>
  <c r="J76" i="24"/>
  <c r="I76" i="24"/>
  <c r="H76" i="24"/>
  <c r="G76" i="24"/>
  <c r="F76" i="24"/>
  <c r="E75" i="24"/>
  <c r="E74" i="24" s="1"/>
  <c r="J74" i="24"/>
  <c r="I74" i="24"/>
  <c r="H74" i="24"/>
  <c r="G74" i="24"/>
  <c r="F74" i="24"/>
  <c r="E73" i="24"/>
  <c r="J72" i="24"/>
  <c r="I72" i="24"/>
  <c r="H72" i="24"/>
  <c r="G72" i="24"/>
  <c r="F72" i="24"/>
  <c r="E72" i="24"/>
  <c r="J71" i="24"/>
  <c r="I71" i="24"/>
  <c r="I79" i="24" s="1"/>
  <c r="I82" i="24" s="1"/>
  <c r="I81" i="24" s="1"/>
  <c r="H71" i="24"/>
  <c r="G71" i="24"/>
  <c r="F71" i="24"/>
  <c r="J70" i="24"/>
  <c r="I70" i="24"/>
  <c r="F70" i="24"/>
  <c r="H65" i="24"/>
  <c r="G64" i="24"/>
  <c r="I61" i="24"/>
  <c r="I65" i="24" s="1"/>
  <c r="G61" i="24"/>
  <c r="G65" i="24" s="1"/>
  <c r="G63" i="24" s="1"/>
  <c r="I60" i="24"/>
  <c r="I64" i="24" s="1"/>
  <c r="I63" i="24" s="1"/>
  <c r="H60" i="24"/>
  <c r="G60" i="24"/>
  <c r="I59" i="24"/>
  <c r="E58" i="24"/>
  <c r="J57" i="24"/>
  <c r="I57" i="24"/>
  <c r="H57" i="24"/>
  <c r="G57" i="24"/>
  <c r="F57" i="24"/>
  <c r="E57" i="24"/>
  <c r="E56" i="24"/>
  <c r="E54" i="24" s="1"/>
  <c r="E55" i="24"/>
  <c r="J54" i="24"/>
  <c r="I54" i="24"/>
  <c r="H54" i="24"/>
  <c r="G54" i="24"/>
  <c r="F54" i="24"/>
  <c r="J53" i="24"/>
  <c r="J61" i="24" s="1"/>
  <c r="J65" i="24" s="1"/>
  <c r="I53" i="24"/>
  <c r="H53" i="24"/>
  <c r="H61" i="24" s="1"/>
  <c r="G53" i="24"/>
  <c r="F53" i="24"/>
  <c r="F61" i="24" s="1"/>
  <c r="J52" i="24"/>
  <c r="J60" i="24" s="1"/>
  <c r="J59" i="24" s="1"/>
  <c r="I52" i="24"/>
  <c r="I51" i="24" s="1"/>
  <c r="H52" i="24"/>
  <c r="H51" i="24" s="1"/>
  <c r="G52" i="24"/>
  <c r="F60" i="24"/>
  <c r="G51" i="24"/>
  <c r="J39" i="24"/>
  <c r="I39" i="24"/>
  <c r="I38" i="24" s="1"/>
  <c r="H39" i="24"/>
  <c r="G39" i="24"/>
  <c r="F39" i="24"/>
  <c r="E39" i="24"/>
  <c r="E38" i="24" s="1"/>
  <c r="J38" i="24"/>
  <c r="H38" i="24"/>
  <c r="G38" i="24"/>
  <c r="F38" i="24"/>
  <c r="I37" i="24"/>
  <c r="I35" i="24" s="1"/>
  <c r="J36" i="24"/>
  <c r="J37" i="24" s="1"/>
  <c r="I36" i="24"/>
  <c r="H36" i="24"/>
  <c r="G36" i="24"/>
  <c r="F36" i="24"/>
  <c r="E36" i="24" s="1"/>
  <c r="G34" i="24"/>
  <c r="G32" i="24" s="1"/>
  <c r="I33" i="24"/>
  <c r="I34" i="24" s="1"/>
  <c r="H33" i="24"/>
  <c r="G33" i="24"/>
  <c r="I32" i="24"/>
  <c r="I31" i="24"/>
  <c r="G30" i="24"/>
  <c r="G101" i="24" s="1"/>
  <c r="J28" i="24"/>
  <c r="J107" i="24" s="1"/>
  <c r="I28" i="24"/>
  <c r="I107" i="24" s="1"/>
  <c r="G28" i="24"/>
  <c r="G107" i="24" s="1"/>
  <c r="J27" i="24"/>
  <c r="I27" i="24"/>
  <c r="I106" i="24" s="1"/>
  <c r="H27" i="24"/>
  <c r="G27" i="24"/>
  <c r="G106" i="24" s="1"/>
  <c r="J26" i="24"/>
  <c r="G26" i="24"/>
  <c r="H25" i="24"/>
  <c r="J24" i="24"/>
  <c r="I24" i="24"/>
  <c r="I109" i="24" s="1"/>
  <c r="H24" i="24"/>
  <c r="H109" i="24" s="1"/>
  <c r="G24" i="24"/>
  <c r="G109" i="24" s="1"/>
  <c r="H23" i="24"/>
  <c r="I21" i="24"/>
  <c r="F32" i="24" l="1"/>
  <c r="F30" i="24"/>
  <c r="E99" i="24"/>
  <c r="F107" i="24"/>
  <c r="E107" i="24" s="1"/>
  <c r="H35" i="24"/>
  <c r="E65" i="24"/>
  <c r="E61" i="24"/>
  <c r="F81" i="24"/>
  <c r="H28" i="24"/>
  <c r="H107" i="24" s="1"/>
  <c r="H26" i="24"/>
  <c r="H106" i="24"/>
  <c r="H30" i="24"/>
  <c r="F35" i="24"/>
  <c r="H70" i="24"/>
  <c r="H79" i="24"/>
  <c r="I18" i="24"/>
  <c r="G21" i="24"/>
  <c r="E24" i="24"/>
  <c r="H22" i="24"/>
  <c r="H19" i="24" s="1"/>
  <c r="H110" i="24"/>
  <c r="H108" i="24" s="1"/>
  <c r="J33" i="24"/>
  <c r="F37" i="24"/>
  <c r="J51" i="24"/>
  <c r="F59" i="24"/>
  <c r="E60" i="24"/>
  <c r="E106" i="24"/>
  <c r="H21" i="24"/>
  <c r="F23" i="24"/>
  <c r="F109" i="24"/>
  <c r="J25" i="24"/>
  <c r="J23" i="24"/>
  <c r="J21" i="24"/>
  <c r="J109" i="24"/>
  <c r="I25" i="24"/>
  <c r="I26" i="24"/>
  <c r="G105" i="24"/>
  <c r="I30" i="24"/>
  <c r="F31" i="24"/>
  <c r="J35" i="24"/>
  <c r="H37" i="24"/>
  <c r="F51" i="24"/>
  <c r="E52" i="24"/>
  <c r="G59" i="24"/>
  <c r="J64" i="24"/>
  <c r="J63" i="24" s="1"/>
  <c r="E71" i="24"/>
  <c r="E70" i="24" s="1"/>
  <c r="G70" i="24"/>
  <c r="E98" i="24"/>
  <c r="E97" i="24" s="1"/>
  <c r="F97" i="24"/>
  <c r="J105" i="24"/>
  <c r="H64" i="24"/>
  <c r="H63" i="24" s="1"/>
  <c r="H59" i="24"/>
  <c r="E104" i="24"/>
  <c r="E103" i="24" s="1"/>
  <c r="F103" i="24"/>
  <c r="I23" i="24"/>
  <c r="G25" i="24"/>
  <c r="G23" i="24" s="1"/>
  <c r="E27" i="24"/>
  <c r="I105" i="24"/>
  <c r="I102" i="24"/>
  <c r="H34" i="24"/>
  <c r="G37" i="24"/>
  <c r="G102" i="24" s="1"/>
  <c r="G100" i="24" s="1"/>
  <c r="E53" i="24"/>
  <c r="E79" i="24"/>
  <c r="E78" i="24" s="1"/>
  <c r="F78" i="24"/>
  <c r="H97" i="24"/>
  <c r="F41" i="24" l="1"/>
  <c r="E59" i="24"/>
  <c r="E51" i="24"/>
  <c r="E28" i="24"/>
  <c r="F105" i="24"/>
  <c r="F26" i="24"/>
  <c r="J34" i="24"/>
  <c r="E34" i="24" s="1"/>
  <c r="J30" i="24"/>
  <c r="H102" i="24"/>
  <c r="H31" i="24"/>
  <c r="H42" i="24" s="1"/>
  <c r="H46" i="24" s="1"/>
  <c r="H85" i="24" s="1"/>
  <c r="H88" i="24" s="1"/>
  <c r="J18" i="24"/>
  <c r="E21" i="24"/>
  <c r="E33" i="24"/>
  <c r="H101" i="24"/>
  <c r="H100" i="24" s="1"/>
  <c r="H29" i="24"/>
  <c r="E26" i="24"/>
  <c r="G31" i="24"/>
  <c r="G29" i="24" s="1"/>
  <c r="H82" i="24"/>
  <c r="H78" i="24"/>
  <c r="H32" i="24"/>
  <c r="G35" i="24"/>
  <c r="F29" i="24"/>
  <c r="F101" i="24"/>
  <c r="E30" i="24"/>
  <c r="I101" i="24"/>
  <c r="I100" i="24" s="1"/>
  <c r="I29" i="24"/>
  <c r="I110" i="24"/>
  <c r="I108" i="24" s="1"/>
  <c r="I22" i="24"/>
  <c r="J110" i="24"/>
  <c r="J108" i="24" s="1"/>
  <c r="J22" i="24"/>
  <c r="J19" i="24" s="1"/>
  <c r="F110" i="24"/>
  <c r="F108" i="24" s="1"/>
  <c r="F22" i="24"/>
  <c r="E25" i="24"/>
  <c r="E23" i="24" s="1"/>
  <c r="E105" i="24"/>
  <c r="E37" i="24"/>
  <c r="E35" i="24" s="1"/>
  <c r="H105" i="24"/>
  <c r="E64" i="24"/>
  <c r="E63" i="24" s="1"/>
  <c r="G18" i="24"/>
  <c r="G110" i="24"/>
  <c r="G108" i="24" s="1"/>
  <c r="G22" i="24"/>
  <c r="G19" i="24" s="1"/>
  <c r="G42" i="24" s="1"/>
  <c r="G46" i="24" s="1"/>
  <c r="G85" i="24" s="1"/>
  <c r="G88" i="24" s="1"/>
  <c r="E109" i="24"/>
  <c r="F102" i="24"/>
  <c r="I41" i="24"/>
  <c r="H20" i="24"/>
  <c r="H18" i="24"/>
  <c r="F20" i="24" l="1"/>
  <c r="H17" i="24"/>
  <c r="H41" i="24"/>
  <c r="E102" i="24"/>
  <c r="H81" i="24"/>
  <c r="E82" i="24"/>
  <c r="E81" i="24" s="1"/>
  <c r="E18" i="24"/>
  <c r="J20" i="24"/>
  <c r="J32" i="24"/>
  <c r="G20" i="24"/>
  <c r="F19" i="24"/>
  <c r="E22" i="24"/>
  <c r="I19" i="24"/>
  <c r="I20" i="24"/>
  <c r="E20" i="24"/>
  <c r="I45" i="24"/>
  <c r="E108" i="24"/>
  <c r="G41" i="24"/>
  <c r="G17" i="24"/>
  <c r="E110" i="24"/>
  <c r="F100" i="24"/>
  <c r="E32" i="24"/>
  <c r="J17" i="24"/>
  <c r="J41" i="24"/>
  <c r="J29" i="24"/>
  <c r="J101" i="24"/>
  <c r="J100" i="24" s="1"/>
  <c r="J31" i="24"/>
  <c r="E31" i="24" s="1"/>
  <c r="E29" i="24" s="1"/>
  <c r="J102" i="24"/>
  <c r="F17" i="24" l="1"/>
  <c r="I84" i="24"/>
  <c r="I42" i="24"/>
  <c r="I17" i="24"/>
  <c r="G40" i="24"/>
  <c r="G45" i="24"/>
  <c r="H40" i="24"/>
  <c r="H45" i="24"/>
  <c r="J45" i="24"/>
  <c r="E101" i="24"/>
  <c r="E100" i="24" s="1"/>
  <c r="F42" i="24"/>
  <c r="E19" i="24"/>
  <c r="E17" i="24" s="1"/>
  <c r="F45" i="24"/>
  <c r="E41" i="24"/>
  <c r="J42" i="24"/>
  <c r="J46" i="24" s="1"/>
  <c r="J85" i="24" s="1"/>
  <c r="J88" i="24" s="1"/>
  <c r="F40" i="24" l="1"/>
  <c r="F84" i="24"/>
  <c r="I46" i="24"/>
  <c r="I40" i="24"/>
  <c r="J40" i="24"/>
  <c r="G44" i="24"/>
  <c r="G84" i="24"/>
  <c r="J44" i="24"/>
  <c r="J84" i="24"/>
  <c r="I87" i="24"/>
  <c r="E45" i="24"/>
  <c r="E42" i="24"/>
  <c r="E40" i="24" s="1"/>
  <c r="F46" i="24"/>
  <c r="F85" i="24" s="1"/>
  <c r="H84" i="24"/>
  <c r="H44" i="24"/>
  <c r="F87" i="24" l="1"/>
  <c r="F88" i="24"/>
  <c r="F83" i="24"/>
  <c r="E46" i="24"/>
  <c r="E44" i="24" s="1"/>
  <c r="F44" i="24"/>
  <c r="G87" i="24"/>
  <c r="G86" i="24" s="1"/>
  <c r="G83" i="24"/>
  <c r="I85" i="24"/>
  <c r="I44" i="24"/>
  <c r="H87" i="24"/>
  <c r="H86" i="24" s="1"/>
  <c r="H83" i="24"/>
  <c r="E84" i="24"/>
  <c r="J87" i="24"/>
  <c r="J86" i="24" s="1"/>
  <c r="J83" i="24"/>
  <c r="F86" i="24" l="1"/>
  <c r="E87" i="24"/>
  <c r="E88" i="24"/>
  <c r="E85" i="24"/>
  <c r="E83" i="24" s="1"/>
  <c r="I88" i="24"/>
  <c r="I86" i="24" s="1"/>
  <c r="I83" i="24"/>
  <c r="E86" i="24" l="1"/>
  <c r="P66" i="3" l="1"/>
  <c r="O66" i="3"/>
  <c r="N66" i="3"/>
  <c r="I66" i="3"/>
  <c r="H66" i="3"/>
  <c r="G66" i="3"/>
  <c r="R59" i="3"/>
  <c r="Q59" i="3"/>
  <c r="P49" i="3"/>
  <c r="P62" i="3" s="1"/>
  <c r="O49" i="3"/>
  <c r="O62" i="3" s="1"/>
  <c r="N49" i="3"/>
  <c r="N55" i="3" s="1"/>
  <c r="I49" i="3"/>
  <c r="I62" i="3" s="1"/>
  <c r="H49" i="3"/>
  <c r="H62" i="3" s="1"/>
  <c r="G49" i="3"/>
  <c r="G55" i="3" s="1"/>
  <c r="P48" i="3"/>
  <c r="P54" i="3" s="1"/>
  <c r="O48" i="3"/>
  <c r="O54" i="3" s="1"/>
  <c r="N48" i="3"/>
  <c r="N61" i="3" s="1"/>
  <c r="I48" i="3"/>
  <c r="I54" i="3" s="1"/>
  <c r="H48" i="3"/>
  <c r="H54" i="3" s="1"/>
  <c r="G48" i="3"/>
  <c r="G61" i="3" s="1"/>
  <c r="P47" i="3"/>
  <c r="P60" i="3" s="1"/>
  <c r="O47" i="3"/>
  <c r="O60" i="3" s="1"/>
  <c r="N47" i="3"/>
  <c r="N53" i="3" s="1"/>
  <c r="I47" i="3"/>
  <c r="I60" i="3" s="1"/>
  <c r="H47" i="3"/>
  <c r="H60" i="3" s="1"/>
  <c r="G47" i="3"/>
  <c r="G53" i="3" s="1"/>
  <c r="R46" i="3"/>
  <c r="M46" i="3"/>
  <c r="M49" i="3" s="1"/>
  <c r="F46" i="3"/>
  <c r="R45" i="3"/>
  <c r="M45" i="3"/>
  <c r="F45" i="3"/>
  <c r="R44" i="3"/>
  <c r="M44" i="3"/>
  <c r="F44" i="3"/>
  <c r="P38" i="3"/>
  <c r="P39" i="3" s="1"/>
  <c r="P67" i="3" s="1"/>
  <c r="O38" i="3"/>
  <c r="O39" i="3" s="1"/>
  <c r="O67" i="3" s="1"/>
  <c r="N38" i="3"/>
  <c r="N39" i="3" s="1"/>
  <c r="N67" i="3" s="1"/>
  <c r="I38" i="3"/>
  <c r="I39" i="3" s="1"/>
  <c r="I67" i="3" s="1"/>
  <c r="H38" i="3"/>
  <c r="H39" i="3" s="1"/>
  <c r="H67" i="3" s="1"/>
  <c r="G38" i="3"/>
  <c r="G39" i="3" s="1"/>
  <c r="R37" i="3"/>
  <c r="M37" i="3"/>
  <c r="M38" i="3" s="1"/>
  <c r="M39" i="3" s="1"/>
  <c r="M67" i="3" s="1"/>
  <c r="F37" i="3"/>
  <c r="P31" i="3"/>
  <c r="O31" i="3"/>
  <c r="N31" i="3"/>
  <c r="I31" i="3"/>
  <c r="H31" i="3"/>
  <c r="G31" i="3"/>
  <c r="R30" i="3"/>
  <c r="M30" i="3"/>
  <c r="M66" i="3" s="1"/>
  <c r="F30" i="3"/>
  <c r="P28" i="3"/>
  <c r="P65" i="3" s="1"/>
  <c r="O28" i="3"/>
  <c r="O65" i="3" s="1"/>
  <c r="N28" i="3"/>
  <c r="N65" i="3" s="1"/>
  <c r="I28" i="3"/>
  <c r="I65" i="3" s="1"/>
  <c r="H28" i="3"/>
  <c r="H65" i="3" s="1"/>
  <c r="G28" i="3"/>
  <c r="G65" i="3" s="1"/>
  <c r="P27" i="3"/>
  <c r="P64" i="3" s="1"/>
  <c r="O27" i="3"/>
  <c r="O64" i="3" s="1"/>
  <c r="I27" i="3"/>
  <c r="I64" i="3" s="1"/>
  <c r="H27" i="3"/>
  <c r="H64" i="3" s="1"/>
  <c r="G27" i="3"/>
  <c r="R24" i="3"/>
  <c r="M24" i="3"/>
  <c r="F24" i="3"/>
  <c r="Q24" i="3" s="1"/>
  <c r="R23" i="3"/>
  <c r="M23" i="3"/>
  <c r="F23" i="3"/>
  <c r="R22" i="3"/>
  <c r="M22" i="3"/>
  <c r="F22" i="3"/>
  <c r="R21" i="3"/>
  <c r="M21" i="3"/>
  <c r="F21" i="3"/>
  <c r="N20" i="3"/>
  <c r="M20" i="3" s="1"/>
  <c r="F20" i="3"/>
  <c r="P19" i="3"/>
  <c r="O19" i="3"/>
  <c r="I19" i="3"/>
  <c r="H19" i="3"/>
  <c r="G19" i="3"/>
  <c r="R18" i="3"/>
  <c r="M18" i="3"/>
  <c r="F18" i="3"/>
  <c r="R17" i="3"/>
  <c r="M17" i="3"/>
  <c r="F17" i="3"/>
  <c r="N16" i="3"/>
  <c r="R16" i="3" s="1"/>
  <c r="M16" i="3"/>
  <c r="F16" i="3"/>
  <c r="P15" i="3"/>
  <c r="O15" i="3"/>
  <c r="N15" i="3"/>
  <c r="I15" i="3"/>
  <c r="H15" i="3"/>
  <c r="G15" i="3"/>
  <c r="I66" i="2"/>
  <c r="H66" i="2"/>
  <c r="G66" i="2"/>
  <c r="I49" i="2"/>
  <c r="I62" i="2" s="1"/>
  <c r="H49" i="2"/>
  <c r="H62" i="2" s="1"/>
  <c r="G49" i="2"/>
  <c r="G62" i="2" s="1"/>
  <c r="I48" i="2"/>
  <c r="I61" i="2" s="1"/>
  <c r="H48" i="2"/>
  <c r="H61" i="2" s="1"/>
  <c r="G48" i="2"/>
  <c r="G61" i="2" s="1"/>
  <c r="I47" i="2"/>
  <c r="I60" i="2" s="1"/>
  <c r="H47" i="2"/>
  <c r="H60" i="2" s="1"/>
  <c r="G47" i="2"/>
  <c r="G60" i="2" s="1"/>
  <c r="F46" i="2"/>
  <c r="F49" i="2" s="1"/>
  <c r="F55" i="2" s="1"/>
  <c r="F45" i="2"/>
  <c r="F44" i="2"/>
  <c r="I38" i="2"/>
  <c r="I39" i="2" s="1"/>
  <c r="I67" i="2" s="1"/>
  <c r="H38" i="2"/>
  <c r="H39" i="2" s="1"/>
  <c r="H67" i="2" s="1"/>
  <c r="G38" i="2"/>
  <c r="G39" i="2" s="1"/>
  <c r="G67" i="2" s="1"/>
  <c r="F37" i="2"/>
  <c r="F38" i="2" s="1"/>
  <c r="F39" i="2" s="1"/>
  <c r="F67" i="2" s="1"/>
  <c r="I31" i="2"/>
  <c r="H31" i="2"/>
  <c r="G31" i="2"/>
  <c r="F30" i="2"/>
  <c r="F66" i="2" s="1"/>
  <c r="I28" i="2"/>
  <c r="I65" i="2" s="1"/>
  <c r="H28" i="2"/>
  <c r="H65" i="2" s="1"/>
  <c r="G28" i="2"/>
  <c r="I27" i="2"/>
  <c r="I64" i="2" s="1"/>
  <c r="H27" i="2"/>
  <c r="H64" i="2" s="1"/>
  <c r="F24" i="2"/>
  <c r="F23" i="2"/>
  <c r="F22" i="2"/>
  <c r="F21" i="2"/>
  <c r="G20" i="2"/>
  <c r="F20" i="2" s="1"/>
  <c r="I19" i="2"/>
  <c r="H19" i="2"/>
  <c r="F18" i="2"/>
  <c r="F17" i="2"/>
  <c r="G16" i="2"/>
  <c r="F16" i="2" s="1"/>
  <c r="I15" i="2"/>
  <c r="H15" i="2"/>
  <c r="F15" i="2" l="1"/>
  <c r="F48" i="2"/>
  <c r="F54" i="2" s="1"/>
  <c r="G19" i="2"/>
  <c r="Q18" i="3"/>
  <c r="Q16" i="3"/>
  <c r="P26" i="3"/>
  <c r="P63" i="3" s="1"/>
  <c r="Q30" i="3"/>
  <c r="H33" i="3"/>
  <c r="P33" i="3"/>
  <c r="G15" i="2"/>
  <c r="F19" i="2"/>
  <c r="F47" i="2"/>
  <c r="F53" i="2" s="1"/>
  <c r="R65" i="3"/>
  <c r="G27" i="2"/>
  <c r="F27" i="2" s="1"/>
  <c r="F64" i="2" s="1"/>
  <c r="H33" i="2"/>
  <c r="F15" i="3"/>
  <c r="Q46" i="3"/>
  <c r="H26" i="2"/>
  <c r="H63" i="2" s="1"/>
  <c r="I33" i="2"/>
  <c r="G53" i="2"/>
  <c r="I26" i="2"/>
  <c r="I63" i="2" s="1"/>
  <c r="F28" i="2"/>
  <c r="F65" i="2" s="1"/>
  <c r="F31" i="2"/>
  <c r="R15" i="3"/>
  <c r="Q17" i="3"/>
  <c r="O26" i="3"/>
  <c r="O63" i="3" s="1"/>
  <c r="G33" i="3"/>
  <c r="Q22" i="3"/>
  <c r="Q45" i="3"/>
  <c r="O33" i="3"/>
  <c r="O57" i="3" s="1"/>
  <c r="F19" i="3"/>
  <c r="Q23" i="3"/>
  <c r="N54" i="3"/>
  <c r="N27" i="3"/>
  <c r="N26" i="3" s="1"/>
  <c r="N63" i="3" s="1"/>
  <c r="R61" i="3"/>
  <c r="I53" i="3"/>
  <c r="I55" i="3"/>
  <c r="R66" i="3"/>
  <c r="R20" i="3"/>
  <c r="G26" i="3"/>
  <c r="F48" i="3"/>
  <c r="P53" i="3"/>
  <c r="P55" i="3"/>
  <c r="M15" i="3"/>
  <c r="Q15" i="3" s="1"/>
  <c r="Q21" i="3"/>
  <c r="I26" i="3"/>
  <c r="I63" i="3" s="1"/>
  <c r="I33" i="3"/>
  <c r="I57" i="3" s="1"/>
  <c r="Q37" i="3"/>
  <c r="M48" i="3"/>
  <c r="M61" i="3" s="1"/>
  <c r="G54" i="3"/>
  <c r="M55" i="3"/>
  <c r="M62" i="3"/>
  <c r="P57" i="3"/>
  <c r="R53" i="3"/>
  <c r="R55" i="3"/>
  <c r="H57" i="3"/>
  <c r="G67" i="3"/>
  <c r="R67" i="3" s="1"/>
  <c r="R39" i="3"/>
  <c r="Q20" i="3"/>
  <c r="P34" i="3"/>
  <c r="R38" i="3"/>
  <c r="R49" i="3"/>
  <c r="G60" i="3"/>
  <c r="I61" i="3"/>
  <c r="G62" i="3"/>
  <c r="N19" i="3"/>
  <c r="M19" i="3" s="1"/>
  <c r="H26" i="3"/>
  <c r="H63" i="3" s="1"/>
  <c r="F27" i="3"/>
  <c r="F31" i="3"/>
  <c r="M31" i="3"/>
  <c r="H34" i="3"/>
  <c r="O34" i="3"/>
  <c r="F38" i="3"/>
  <c r="F47" i="3"/>
  <c r="M47" i="3"/>
  <c r="F49" i="3"/>
  <c r="H53" i="3"/>
  <c r="O53" i="3"/>
  <c r="H55" i="3"/>
  <c r="O55" i="3"/>
  <c r="H61" i="3"/>
  <c r="O61" i="3"/>
  <c r="F66" i="3"/>
  <c r="Q66" i="3" s="1"/>
  <c r="R31" i="3"/>
  <c r="I34" i="3"/>
  <c r="P61" i="3"/>
  <c r="N62" i="3"/>
  <c r="G64" i="3"/>
  <c r="F28" i="3"/>
  <c r="M28" i="3"/>
  <c r="M65" i="3" s="1"/>
  <c r="Q44" i="3"/>
  <c r="R47" i="3"/>
  <c r="N60" i="3"/>
  <c r="R28" i="3"/>
  <c r="G34" i="3"/>
  <c r="G32" i="3" s="1"/>
  <c r="N34" i="3"/>
  <c r="R48" i="3"/>
  <c r="G26" i="2"/>
  <c r="F62" i="2"/>
  <c r="G34" i="2"/>
  <c r="G54" i="2"/>
  <c r="G55" i="2"/>
  <c r="G65" i="2"/>
  <c r="H34" i="2"/>
  <c r="H53" i="2"/>
  <c r="H54" i="2"/>
  <c r="H55" i="2"/>
  <c r="I34" i="2"/>
  <c r="I32" i="2" s="1"/>
  <c r="I53" i="2"/>
  <c r="I54" i="2"/>
  <c r="I55" i="2"/>
  <c r="Q19" i="3" l="1"/>
  <c r="I57" i="2"/>
  <c r="H57" i="2"/>
  <c r="G64" i="2"/>
  <c r="F61" i="2"/>
  <c r="I32" i="3"/>
  <c r="I56" i="3" s="1"/>
  <c r="F60" i="2"/>
  <c r="F33" i="3"/>
  <c r="Q31" i="3"/>
  <c r="P58" i="3"/>
  <c r="G33" i="2"/>
  <c r="F33" i="2" s="1"/>
  <c r="F57" i="2" s="1"/>
  <c r="I58" i="2"/>
  <c r="H58" i="2"/>
  <c r="I56" i="2"/>
  <c r="Q48" i="3"/>
  <c r="R27" i="3"/>
  <c r="M27" i="3"/>
  <c r="M64" i="3" s="1"/>
  <c r="F61" i="3"/>
  <c r="Q61" i="3" s="1"/>
  <c r="R26" i="3"/>
  <c r="M26" i="3"/>
  <c r="M63" i="3" s="1"/>
  <c r="G63" i="3"/>
  <c r="R63" i="3" s="1"/>
  <c r="R54" i="3"/>
  <c r="F26" i="3"/>
  <c r="F63" i="3" s="1"/>
  <c r="M54" i="3"/>
  <c r="F54" i="3"/>
  <c r="Q54" i="3" s="1"/>
  <c r="N64" i="3"/>
  <c r="I58" i="3"/>
  <c r="G57" i="3"/>
  <c r="N33" i="3"/>
  <c r="R64" i="3"/>
  <c r="G56" i="3"/>
  <c r="F39" i="3"/>
  <c r="Q38" i="3"/>
  <c r="F55" i="3"/>
  <c r="Q55" i="3" s="1"/>
  <c r="F62" i="3"/>
  <c r="Q62" i="3" s="1"/>
  <c r="Q49" i="3"/>
  <c r="O58" i="3"/>
  <c r="R62" i="3"/>
  <c r="R19" i="3"/>
  <c r="P32" i="3"/>
  <c r="P56" i="3" s="1"/>
  <c r="O32" i="3"/>
  <c r="O56" i="3" s="1"/>
  <c r="R34" i="3"/>
  <c r="G58" i="3"/>
  <c r="F34" i="3"/>
  <c r="F65" i="3"/>
  <c r="Q65" i="3" s="1"/>
  <c r="Q28" i="3"/>
  <c r="M53" i="3"/>
  <c r="M60" i="3"/>
  <c r="H58" i="3"/>
  <c r="F64" i="3"/>
  <c r="H32" i="3"/>
  <c r="H56" i="3" s="1"/>
  <c r="M34" i="3"/>
  <c r="M58" i="3" s="1"/>
  <c r="N58" i="3"/>
  <c r="F53" i="3"/>
  <c r="F60" i="3"/>
  <c r="Q47" i="3"/>
  <c r="R60" i="3"/>
  <c r="H32" i="2"/>
  <c r="H56" i="2" s="1"/>
  <c r="G58" i="2"/>
  <c r="F34" i="2"/>
  <c r="F58" i="2" s="1"/>
  <c r="F26" i="2"/>
  <c r="F63" i="2" s="1"/>
  <c r="G63" i="2"/>
  <c r="Q26" i="3" l="1"/>
  <c r="Q64" i="3"/>
  <c r="G32" i="2"/>
  <c r="G56" i="2" s="1"/>
  <c r="Q60" i="3"/>
  <c r="G57" i="2"/>
  <c r="Q53" i="3"/>
  <c r="Q63" i="3"/>
  <c r="Q27" i="3"/>
  <c r="N32" i="3"/>
  <c r="M32" i="3" s="1"/>
  <c r="M56" i="3" s="1"/>
  <c r="M33" i="3"/>
  <c r="R33" i="3"/>
  <c r="N57" i="3"/>
  <c r="R57" i="3" s="1"/>
  <c r="F57" i="3"/>
  <c r="F32" i="3"/>
  <c r="F67" i="3"/>
  <c r="Q67" i="3" s="1"/>
  <c r="Q39" i="3"/>
  <c r="Q34" i="3"/>
  <c r="F58" i="3"/>
  <c r="Q58" i="3" s="1"/>
  <c r="R58" i="3"/>
  <c r="F32" i="2" l="1"/>
  <c r="F56" i="2" s="1"/>
  <c r="Q32" i="3"/>
  <c r="M57" i="3"/>
  <c r="Q57" i="3" s="1"/>
  <c r="Q33" i="3"/>
  <c r="F56" i="3"/>
  <c r="Q56" i="3" s="1"/>
  <c r="N56" i="3"/>
  <c r="R56" i="3" s="1"/>
  <c r="R32" i="3"/>
</calcChain>
</file>

<file path=xl/sharedStrings.xml><?xml version="1.0" encoding="utf-8"?>
<sst xmlns="http://schemas.openxmlformats.org/spreadsheetml/2006/main" count="510" uniqueCount="143">
  <si>
    <t>Мероприятия программы</t>
  </si>
  <si>
    <t>Срок выполнения</t>
  </si>
  <si>
    <t>Источники финансирования</t>
  </si>
  <si>
    <t>всего</t>
  </si>
  <si>
    <t>в том числе</t>
  </si>
  <si>
    <t>2014 год</t>
  </si>
  <si>
    <t>2015 год</t>
  </si>
  <si>
    <t>2016 год</t>
  </si>
  <si>
    <t>Задача 1 Содействие временному трудоустройству несовершеннолетних граждан</t>
  </si>
  <si>
    <t>Организация временного трудоустройства несовершеннолетних граждан в возрасте от 14 до 18 лет в свободное от учёбы время</t>
  </si>
  <si>
    <t>2014-2016 годы</t>
  </si>
  <si>
    <t>Организация временного трудоустройства несовершеннолетних граждан в возрасте от 14 до 18 лет в течение учебного года</t>
  </si>
  <si>
    <t xml:space="preserve">Организация временного трудоустройства несовершеннолетних безработных граждан в возрасте от 16 до 18 лет </t>
  </si>
  <si>
    <t>Привлечение внештатных сотрудников</t>
  </si>
  <si>
    <t>Приобретение канцелярских товаров</t>
  </si>
  <si>
    <t>Оказание консультационных услуг по вопросам о занятости несовершеннолетних граждан</t>
  </si>
  <si>
    <t>Финансовое обеспечение не требуется</t>
  </si>
  <si>
    <t>Итого по задаче 1</t>
  </si>
  <si>
    <t>Задача 2 Сдерживание роста безработицы и снижение напряжённости на рынке труда</t>
  </si>
  <si>
    <t>Организация проведения оплачиваемых общественных работ для не занятых трудовой деятельностью и безработных граждан</t>
  </si>
  <si>
    <t>Итого по задаче 2</t>
  </si>
  <si>
    <t>Итого по подпрограмме 1</t>
  </si>
  <si>
    <t>Управление экономики Администрации города Когалыма</t>
  </si>
  <si>
    <t>Организация и проведение в городе Когалыме смотра-конкурса «Лучший специалист по охране труда» среди специалистов по охране труда организаций города Когалыма</t>
  </si>
  <si>
    <t>Итого по задаче 3</t>
  </si>
  <si>
    <t>Всего</t>
  </si>
  <si>
    <t>Проведение анализа состояния условий и охраны труда, причин производственного травматизма и профессиональной заболеваемости в организациях города Когалыма. Принятие и реализация предупредительных и профилактических мер по снижению уровня производственного травматизма и профессиональной заболеваемости</t>
  </si>
  <si>
    <t>Итого по подпрограмме 2</t>
  </si>
  <si>
    <t>ответственный исполнитель – Управление экономики Администрации города Когалыма</t>
  </si>
  <si>
    <t>№ п/п</t>
  </si>
  <si>
    <t>Финансовые затраты на реализацию (тыс. рублей)</t>
  </si>
  <si>
    <t>1.1.</t>
  </si>
  <si>
    <t>1.2.</t>
  </si>
  <si>
    <t>1.3.</t>
  </si>
  <si>
    <t>1.4.</t>
  </si>
  <si>
    <t>1.5.</t>
  </si>
  <si>
    <t>1.6.</t>
  </si>
  <si>
    <t>1.7.</t>
  </si>
  <si>
    <t>2.1.</t>
  </si>
  <si>
    <t>3.1.</t>
  </si>
  <si>
    <t>4.1.</t>
  </si>
  <si>
    <t>4.2.</t>
  </si>
  <si>
    <t>Бюджет автономного округа</t>
  </si>
  <si>
    <t>Управление культуры, спорта и молодёжной политики Администрации города Когалыма</t>
  </si>
  <si>
    <t>Подпрограмма 3. «Улучшение условий и охраны труда в городе Когалыме»</t>
  </si>
  <si>
    <t>Задача 4. Совершенствование государственного управления охраной труда в городе Когалыме в рамках переданных полномочий</t>
  </si>
  <si>
    <t>4.3.</t>
  </si>
  <si>
    <t>4.4.</t>
  </si>
  <si>
    <t>Итого по задаче 4</t>
  </si>
  <si>
    <t>Задача 5. Снижение уровня производственного травматизма, улучшение условий труда</t>
  </si>
  <si>
    <t>5.1.</t>
  </si>
  <si>
    <t>5.2.</t>
  </si>
  <si>
    <t>Итого по подпрограмме 3</t>
  </si>
  <si>
    <t>Управление образования Администрации города Когалыма</t>
  </si>
  <si>
    <t xml:space="preserve">Бюджет автономного округа </t>
  </si>
  <si>
    <t>ВСЕГО  ПО  ПРОГРАММЕ</t>
  </si>
  <si>
    <t>Задача 3 Содействие трудоустройству незанятых одиноких родителей, родителей, воспитывающих детей-инвалидов, многодетных родителей</t>
  </si>
  <si>
    <t>Содействие трудоустройству незанятых одиноких родителей, родителей, воспитывающих детей-инвалидов, многодетных родителей</t>
  </si>
  <si>
    <t>Подпрограмма 1. «Содействие трудоустройству граждан»</t>
  </si>
  <si>
    <t>Подпрограмма 2. «Дополнительные мероприятия в области занятости населения»</t>
  </si>
  <si>
    <t>Основные мероприятия муниципальной программы</t>
  </si>
  <si>
    <t>соисполнитель 1 – Управление культуры, спорта и молодёжной политики Администрации города Когалыма</t>
  </si>
  <si>
    <t>соисполнитель 3 – Управление образования Администрации города Когалыма</t>
  </si>
  <si>
    <t>I. Цель 1. Содействие занятости населения города Когалыма и повышение конкурентоспособности рабочей силы</t>
  </si>
  <si>
    <t>II. Цель 2. Улучшение условий и охраны труда в городе Когалыме</t>
  </si>
  <si>
    <t>Муниципальное казённое учреждение «Управление жилищно-коммунального хозяйства города Когалыма»</t>
  </si>
  <si>
    <t>соисполнитель 2 – Муниципальное казённое учреждение «Управление жилищно-коммунального хозяйства города Когалыма»</t>
  </si>
  <si>
    <t>в том числе:</t>
  </si>
  <si>
    <t>к постановлению Администрации города Когалыма</t>
  </si>
  <si>
    <t>от ____________ №_________</t>
  </si>
  <si>
    <t>Бюджет города Когалыма  (2016 год - за счёт условно утверждённых расходов)</t>
  </si>
  <si>
    <t xml:space="preserve">Бюджет города Когалыма  </t>
  </si>
  <si>
    <t>Ответственный исполнитель /соисполнитель,учреждение, организация</t>
  </si>
  <si>
    <t>Приложение</t>
  </si>
  <si>
    <t>Обеспечение мероприятий по соблюдению охраны труда несовершеннолетних граждан согласно трудовому законодательству Российской Федерации</t>
  </si>
  <si>
    <t>Проведение семинара по вопросам методического руководства служб охраны труда в организациях, расположенных в городе Когалыме</t>
  </si>
  <si>
    <t>Исполнение отдельных государственных полномочий по организации сбора и обработки информации о состоянии условий и охраны труда у работодателей и по обеспечению методического руководства работой служб охраны труда в организациях города Когалыма</t>
  </si>
  <si>
    <t>Организация проведения заседаний Межведомственной комиссии по охране труда в городе Когалыме</t>
  </si>
  <si>
    <t>Бюджет Ханты-Мансийского автономного округа - Югры (далее - бюджет автономного округа)</t>
  </si>
  <si>
    <t>Организация и проведение в городе Когалыме смотра-конкурса на лучшую организацию работы в области охраны труда и регулирования социально-трудовых отношений среди организаций, расположенных в городе Когалыме</t>
  </si>
  <si>
    <t xml:space="preserve">Организация временного трудоустройства несовершеннолетних граждан в возрасте от 14 до 18 лет в свободное от учёбы время </t>
  </si>
  <si>
    <t>Ответственный исполнитель/   соисполнитель, учреждение, организация</t>
  </si>
  <si>
    <t>Подпрограмма 1 «Содействие трудоустройству граждан»</t>
  </si>
  <si>
    <t>бюджет автономного округа</t>
  </si>
  <si>
    <t>бюджет города Когалыма</t>
  </si>
  <si>
    <t>1.1.1.</t>
  </si>
  <si>
    <t>Управление экономики Администрации города Когалыма/УКСиМП Администрации города Когалыма/МАУ«МКЦ «Феникс»</t>
  </si>
  <si>
    <t xml:space="preserve">бюджет автономного округа </t>
  </si>
  <si>
    <t xml:space="preserve">Организация временного трудоустройства несовершеннолетних граждан в возрасте от 14 до 18 лет в течение учебного года </t>
  </si>
  <si>
    <t>Привлечение прочих специалистов для организации работ трудовых бригад несовершеннолетних граждан</t>
  </si>
  <si>
    <t xml:space="preserve">Организация проведения оплачиваемых общественных работ для не занятых трудовой деятельностью и безработных граждан </t>
  </si>
  <si>
    <t>Управление экономики Администрации города Когалыма/МБУ «КСАТ»</t>
  </si>
  <si>
    <t xml:space="preserve">Управление экономики Администрации города Когалыма/МКУ «УОДОМС» </t>
  </si>
  <si>
    <t>Подпрограмма 2 «Улучшение условий и охраны труда в городе Когалыме»</t>
  </si>
  <si>
    <t xml:space="preserve">Управление экономики Администрации города Когалыма/Управление образования/УКСиМП Администрации города Когалыма </t>
  </si>
  <si>
    <t>3.1.1.</t>
  </si>
  <si>
    <t>Управление экономики Администрации города Когалыма/Управление образования</t>
  </si>
  <si>
    <t xml:space="preserve">Управление экономики Администрации города Когалыма/УКСиМП Администрации города Когалыма </t>
  </si>
  <si>
    <t>Всего по муниципальной программе</t>
  </si>
  <si>
    <t xml:space="preserve">Инвестиции и объекты муниципальной собственности  </t>
  </si>
  <si>
    <t>В том числе:</t>
  </si>
  <si>
    <t xml:space="preserve">Прочие расходы </t>
  </si>
  <si>
    <t>Ответственный исполнитель (Управление экономики Администрации города Когалыма)</t>
  </si>
  <si>
    <t>Соисполнитель 1 (УКСиМП Администрации города Когалыма/МАУ«МКЦ «Феникс»)</t>
  </si>
  <si>
    <t>Соисполнитель 2 (Управление образования)</t>
  </si>
  <si>
    <t>Соисполнитель 3 (МКУ «УОДОМС»)</t>
  </si>
  <si>
    <t>Соисполнитель 4 (МБУ «КСАТ»)</t>
  </si>
  <si>
    <t xml:space="preserve"> 2022 г.</t>
  </si>
  <si>
    <t xml:space="preserve"> 2023 г.</t>
  </si>
  <si>
    <t xml:space="preserve"> 2024 г.</t>
  </si>
  <si>
    <t xml:space="preserve"> 2025 г.</t>
  </si>
  <si>
    <t>Цель: «Содействие занятости населения города Когалыма и повышение конкурентоспособности рабочей силы»</t>
  </si>
  <si>
    <t>Задача №1 «Сдерживание роста безработицы и снижение напряжённости на рынке труда»</t>
  </si>
  <si>
    <t xml:space="preserve">Управление экономики Администрации города Когалыма/МБУ «КСАТ»/МКУ «УОДОМС»    </t>
  </si>
  <si>
    <t>Цель: «Улучшение условий и охраны труда в городе Когалыме»</t>
  </si>
  <si>
    <t>Задача №2 «Совершенствование управления охраной труда в городе Когалыме в рамках переданных полномочий»</t>
  </si>
  <si>
    <t>Цель: «Увеличение численности работающих инвалидов трудоспособного возраста, проживающих в городе Когалыме»</t>
  </si>
  <si>
    <t>Задача №3 «Расширение возможностей трудоустройства и обеспечение востребованности незанятых инвалидов на рынке труда»</t>
  </si>
  <si>
    <t xml:space="preserve"> </t>
  </si>
  <si>
    <t>Финансовые затраты на реализацию, тыс. рублей</t>
  </si>
  <si>
    <t xml:space="preserve"> 2026 г.</t>
  </si>
  <si>
    <t>Распределение финансовых ресурсов муниципальной программы (по годам)</t>
  </si>
  <si>
    <t>Номер структурного элемента (основного мероприятия)</t>
  </si>
  <si>
    <t>Структурный элемент (основное мероприятие) муниципальной программы)</t>
  </si>
  <si>
    <t>Процессная часть</t>
  </si>
  <si>
    <t>Содействие улучшению положения на рынке труда не занятых трудовой деятельностью и безработных граждан (I)</t>
  </si>
  <si>
    <t>Управление экономики Администрации города Когалыма//МКУ «УОДОМС»/МБУ «КСАТ»</t>
  </si>
  <si>
    <t>Содействие занятости молодёжи (II,III)</t>
  </si>
  <si>
    <t>1.2.1.</t>
  </si>
  <si>
    <t>1.2.2.</t>
  </si>
  <si>
    <t>1.2.3.</t>
  </si>
  <si>
    <t>Процессная часть подпрограммы 1</t>
  </si>
  <si>
    <t>Осуществление отдельных государственных полномочий в сфере трудовых отношений и  государственного управления охраной труда в городе Когалыме (IV)</t>
  </si>
  <si>
    <t>Процессная часть подпрограммы 2</t>
  </si>
  <si>
    <t>Подпрограмма 3 «Содействие трудоустройству лиц с инвалидностью»</t>
  </si>
  <si>
    <t>Оказание комплексной помощи и сопровождения при трудоустройстве инвалидам, детям-инвалидам в возрасте от 14 до 18 лет, обратившимся в органы службы занятости (V)</t>
  </si>
  <si>
    <t>Содействие трудоустройству незанятых инвалидов трудоспособного возраста, в том числе инвалидов молодого возраста, на оборудованные (оснащённые) рабочие места</t>
  </si>
  <si>
    <t>Процессная часть подпрограммы 3</t>
  </si>
  <si>
    <t>Процессная часть в целом по муниципальной программе</t>
  </si>
  <si>
    <t>Таблица 1</t>
  </si>
  <si>
    <t xml:space="preserve">от [Дата документа] </t>
  </si>
  <si>
    <t xml:space="preserve">Приложение 
к постановлению Администрации
города Когалыма
</t>
  </si>
  <si>
    <t>№ [Номер документа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</si>
</sst>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_ ;\-#,##0.0\ "/>
    <numFmt numFmtId="165" formatCode="#,##0.00_ ;\-#,##0.00\ "/>
    <numFmt numFmtId="166" formatCode="#,##0.0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0" fontId="6" fillId="0" borderId="0" xfId="0" applyFont="1" applyAlignment="1">
      <alignment horizontal="right"/>
    </xf>
    <xf numFmtId="4" fontId="3" fillId="0" borderId="0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Border="1"/>
    <xf numFmtId="0" fontId="8" fillId="0" borderId="0" xfId="0" applyFont="1" applyFill="1"/>
    <xf numFmtId="0" fontId="8" fillId="0" borderId="1" xfId="0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Border="1"/>
    <xf numFmtId="165" fontId="13" fillId="0" borderId="0" xfId="1" applyNumberFormat="1" applyFont="1" applyBorder="1"/>
    <xf numFmtId="0" fontId="14" fillId="0" borderId="0" xfId="0" applyFont="1" applyBorder="1"/>
    <xf numFmtId="43" fontId="8" fillId="0" borderId="0" xfId="0" applyNumberFormat="1" applyFont="1"/>
    <xf numFmtId="43" fontId="12" fillId="0" borderId="0" xfId="1" applyFont="1"/>
    <xf numFmtId="166" fontId="8" fillId="0" borderId="0" xfId="0" applyNumberFormat="1" applyFont="1" applyFill="1"/>
    <xf numFmtId="166" fontId="8" fillId="0" borderId="0" xfId="0" applyNumberFormat="1" applyFont="1"/>
    <xf numFmtId="0" fontId="8" fillId="0" borderId="0" xfId="0" applyFont="1" applyFill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167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/>
    <xf numFmtId="164" fontId="15" fillId="0" borderId="0" xfId="0" applyNumberFormat="1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16" fillId="0" borderId="0" xfId="0" applyNumberFormat="1" applyFont="1" applyFill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" fontId="3" fillId="0" borderId="5" xfId="0" applyNumberFormat="1" applyFont="1" applyBorder="1" applyAlignment="1">
      <alignment horizontal="center" vertical="center" wrapText="1"/>
    </xf>
    <xf numFmtId="16" fontId="3" fillId="0" borderId="6" xfId="0" applyNumberFormat="1" applyFont="1" applyBorder="1" applyAlignment="1">
      <alignment horizontal="center" vertical="center" wrapText="1"/>
    </xf>
    <xf numFmtId="16" fontId="3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67"/>
  <sheetViews>
    <sheetView workbookViewId="0">
      <selection sqref="A1:XFD1048576"/>
    </sheetView>
  </sheetViews>
  <sheetFormatPr defaultRowHeight="12.75" x14ac:dyDescent="0.2"/>
  <cols>
    <col min="1" max="1" width="0.42578125" style="1" customWidth="1"/>
    <col min="2" max="2" width="3.7109375" style="1" customWidth="1"/>
    <col min="3" max="3" width="73.28515625" style="1" customWidth="1"/>
    <col min="4" max="4" width="28.42578125" style="1" customWidth="1"/>
    <col min="5" max="5" width="10.42578125" style="1" customWidth="1"/>
    <col min="6" max="6" width="10.28515625" style="1" customWidth="1"/>
    <col min="7" max="9" width="10.7109375" style="1" customWidth="1"/>
    <col min="10" max="10" width="23.42578125" style="1" customWidth="1"/>
    <col min="11" max="16384" width="9.140625" style="1"/>
  </cols>
  <sheetData>
    <row r="1" spans="2:13" s="4" customFormat="1" ht="15" x14ac:dyDescent="0.25">
      <c r="J1" s="9" t="s">
        <v>73</v>
      </c>
    </row>
    <row r="2" spans="2:13" s="4" customFormat="1" ht="15" x14ac:dyDescent="0.25">
      <c r="J2" s="9" t="s">
        <v>68</v>
      </c>
    </row>
    <row r="3" spans="2:13" s="4" customFormat="1" ht="15" x14ac:dyDescent="0.25">
      <c r="J3" s="9" t="s">
        <v>69</v>
      </c>
    </row>
    <row r="4" spans="2:13" s="4" customFormat="1" ht="15.75" x14ac:dyDescent="0.25">
      <c r="J4" s="5"/>
    </row>
    <row r="5" spans="2:13" s="4" customFormat="1" ht="15.75" x14ac:dyDescent="0.25">
      <c r="J5" s="5"/>
    </row>
    <row r="6" spans="2:13" s="4" customFormat="1" ht="16.5" x14ac:dyDescent="0.25">
      <c r="B6" s="44" t="s">
        <v>60</v>
      </c>
      <c r="C6" s="44"/>
      <c r="D6" s="44"/>
      <c r="E6" s="44"/>
      <c r="F6" s="44"/>
      <c r="G6" s="44"/>
      <c r="H6" s="44"/>
      <c r="I6" s="44"/>
      <c r="J6" s="44"/>
    </row>
    <row r="7" spans="2:13" s="4" customFormat="1" x14ac:dyDescent="0.2"/>
    <row r="8" spans="2:13" s="4" customFormat="1" x14ac:dyDescent="0.2">
      <c r="B8" s="45" t="s">
        <v>29</v>
      </c>
      <c r="C8" s="45" t="s">
        <v>0</v>
      </c>
      <c r="D8" s="45" t="s">
        <v>72</v>
      </c>
      <c r="E8" s="45" t="s">
        <v>1</v>
      </c>
      <c r="F8" s="45" t="s">
        <v>30</v>
      </c>
      <c r="G8" s="45"/>
      <c r="H8" s="45"/>
      <c r="I8" s="45"/>
      <c r="J8" s="45" t="s">
        <v>2</v>
      </c>
    </row>
    <row r="9" spans="2:13" s="4" customFormat="1" x14ac:dyDescent="0.2">
      <c r="B9" s="45"/>
      <c r="C9" s="45"/>
      <c r="D9" s="45"/>
      <c r="E9" s="45"/>
      <c r="F9" s="45" t="s">
        <v>3</v>
      </c>
      <c r="G9" s="45" t="s">
        <v>4</v>
      </c>
      <c r="H9" s="45"/>
      <c r="I9" s="45"/>
      <c r="J9" s="45"/>
    </row>
    <row r="10" spans="2:13" s="4" customFormat="1" x14ac:dyDescent="0.2">
      <c r="B10" s="45"/>
      <c r="C10" s="45"/>
      <c r="D10" s="45"/>
      <c r="E10" s="45"/>
      <c r="F10" s="45"/>
      <c r="G10" s="14" t="s">
        <v>5</v>
      </c>
      <c r="H10" s="14" t="s">
        <v>6</v>
      </c>
      <c r="I10" s="14" t="s">
        <v>7</v>
      </c>
      <c r="J10" s="45"/>
    </row>
    <row r="11" spans="2:13" s="4" customFormat="1" x14ac:dyDescent="0.2">
      <c r="B11" s="14">
        <v>1</v>
      </c>
      <c r="C11" s="14">
        <v>2</v>
      </c>
      <c r="D11" s="14">
        <v>3</v>
      </c>
      <c r="E11" s="14">
        <v>4</v>
      </c>
      <c r="F11" s="14">
        <v>5</v>
      </c>
      <c r="G11" s="14">
        <v>6</v>
      </c>
      <c r="H11" s="14">
        <v>7</v>
      </c>
      <c r="I11" s="14">
        <v>8</v>
      </c>
      <c r="J11" s="14">
        <v>9</v>
      </c>
    </row>
    <row r="12" spans="2:13" s="4" customFormat="1" x14ac:dyDescent="0.2">
      <c r="B12" s="52" t="s">
        <v>63</v>
      </c>
      <c r="C12" s="52"/>
      <c r="D12" s="52"/>
      <c r="E12" s="52"/>
      <c r="F12" s="52"/>
      <c r="G12" s="52"/>
      <c r="H12" s="52"/>
      <c r="I12" s="52"/>
      <c r="J12" s="52"/>
    </row>
    <row r="13" spans="2:13" s="4" customFormat="1" x14ac:dyDescent="0.2">
      <c r="B13" s="52" t="s">
        <v>58</v>
      </c>
      <c r="C13" s="52"/>
      <c r="D13" s="52"/>
      <c r="E13" s="52"/>
      <c r="F13" s="52"/>
      <c r="G13" s="52"/>
      <c r="H13" s="52"/>
      <c r="I13" s="52"/>
      <c r="J13" s="52"/>
    </row>
    <row r="14" spans="2:13" s="4" customFormat="1" x14ac:dyDescent="0.2">
      <c r="B14" s="53" t="s">
        <v>8</v>
      </c>
      <c r="C14" s="54"/>
      <c r="D14" s="54"/>
      <c r="E14" s="54"/>
      <c r="F14" s="54"/>
      <c r="G14" s="54"/>
      <c r="H14" s="54"/>
      <c r="I14" s="54"/>
      <c r="J14" s="55"/>
    </row>
    <row r="15" spans="2:13" s="4" customFormat="1" x14ac:dyDescent="0.2">
      <c r="B15" s="56" t="s">
        <v>31</v>
      </c>
      <c r="C15" s="49" t="s">
        <v>9</v>
      </c>
      <c r="D15" s="46" t="s">
        <v>43</v>
      </c>
      <c r="E15" s="46" t="s">
        <v>10</v>
      </c>
      <c r="F15" s="6">
        <f>F16+F17</f>
        <v>23731.8</v>
      </c>
      <c r="G15" s="6">
        <f>G16+G17</f>
        <v>7910.6</v>
      </c>
      <c r="H15" s="6">
        <f t="shared" ref="H15" si="0">H16+H17</f>
        <v>7910.6</v>
      </c>
      <c r="I15" s="6">
        <f>I16+I17</f>
        <v>7910.6</v>
      </c>
      <c r="J15" s="14" t="s">
        <v>25</v>
      </c>
      <c r="M15" s="8"/>
    </row>
    <row r="16" spans="2:13" s="4" customFormat="1" ht="38.25" x14ac:dyDescent="0.2">
      <c r="B16" s="57"/>
      <c r="C16" s="50"/>
      <c r="D16" s="47"/>
      <c r="E16" s="47"/>
      <c r="F16" s="6">
        <f>G16+H16+I16</f>
        <v>23002.7</v>
      </c>
      <c r="G16" s="6">
        <f>7910.6-729.1</f>
        <v>7181.5</v>
      </c>
      <c r="H16" s="6">
        <v>7910.6</v>
      </c>
      <c r="I16" s="6">
        <v>7910.6</v>
      </c>
      <c r="J16" s="14" t="s">
        <v>70</v>
      </c>
      <c r="M16" s="8"/>
    </row>
    <row r="17" spans="2:13" s="4" customFormat="1" ht="25.5" x14ac:dyDescent="0.2">
      <c r="B17" s="58"/>
      <c r="C17" s="51"/>
      <c r="D17" s="48"/>
      <c r="E17" s="48"/>
      <c r="F17" s="6">
        <f>G17+H17+I17</f>
        <v>729.1</v>
      </c>
      <c r="G17" s="6">
        <v>729.1</v>
      </c>
      <c r="H17" s="6">
        <v>0</v>
      </c>
      <c r="I17" s="6">
        <v>0</v>
      </c>
      <c r="J17" s="14" t="s">
        <v>42</v>
      </c>
      <c r="M17" s="8"/>
    </row>
    <row r="18" spans="2:13" s="4" customFormat="1" ht="51" x14ac:dyDescent="0.2">
      <c r="B18" s="7" t="s">
        <v>32</v>
      </c>
      <c r="C18" s="12" t="s">
        <v>11</v>
      </c>
      <c r="D18" s="14" t="s">
        <v>43</v>
      </c>
      <c r="E18" s="14" t="s">
        <v>10</v>
      </c>
      <c r="F18" s="6">
        <f t="shared" ref="F18:F24" si="1">G18+H18+I18</f>
        <v>769.8</v>
      </c>
      <c r="G18" s="6">
        <v>256.60000000000002</v>
      </c>
      <c r="H18" s="6">
        <v>256.60000000000002</v>
      </c>
      <c r="I18" s="6">
        <v>256.60000000000002</v>
      </c>
      <c r="J18" s="14" t="s">
        <v>70</v>
      </c>
      <c r="M18" s="8"/>
    </row>
    <row r="19" spans="2:13" s="4" customFormat="1" x14ac:dyDescent="0.2">
      <c r="B19" s="56" t="s">
        <v>33</v>
      </c>
      <c r="C19" s="49" t="s">
        <v>12</v>
      </c>
      <c r="D19" s="46" t="s">
        <v>43</v>
      </c>
      <c r="E19" s="46" t="s">
        <v>10</v>
      </c>
      <c r="F19" s="6">
        <f>G19+H19+I19</f>
        <v>2191.1999999999998</v>
      </c>
      <c r="G19" s="6">
        <f>G20+G21</f>
        <v>792</v>
      </c>
      <c r="H19" s="6">
        <f>H20+H21</f>
        <v>699.6</v>
      </c>
      <c r="I19" s="6">
        <f>I20+I21</f>
        <v>699.6</v>
      </c>
      <c r="J19" s="14" t="s">
        <v>25</v>
      </c>
      <c r="M19" s="8"/>
    </row>
    <row r="20" spans="2:13" s="4" customFormat="1" ht="38.25" x14ac:dyDescent="0.2">
      <c r="B20" s="57"/>
      <c r="C20" s="50"/>
      <c r="D20" s="47"/>
      <c r="E20" s="47"/>
      <c r="F20" s="6">
        <f>G20+H20+I20</f>
        <v>1565</v>
      </c>
      <c r="G20" s="6">
        <f>699.6-G21+92.4</f>
        <v>165.8</v>
      </c>
      <c r="H20" s="6">
        <v>699.6</v>
      </c>
      <c r="I20" s="6">
        <v>699.6</v>
      </c>
      <c r="J20" s="14" t="s">
        <v>70</v>
      </c>
      <c r="K20" s="8"/>
      <c r="M20" s="8"/>
    </row>
    <row r="21" spans="2:13" s="4" customFormat="1" ht="63.75" x14ac:dyDescent="0.2">
      <c r="B21" s="58"/>
      <c r="C21" s="51"/>
      <c r="D21" s="48"/>
      <c r="E21" s="48"/>
      <c r="F21" s="6">
        <f>G21+H21+I21</f>
        <v>626.20000000000005</v>
      </c>
      <c r="G21" s="6">
        <v>626.20000000000005</v>
      </c>
      <c r="H21" s="6">
        <v>0</v>
      </c>
      <c r="I21" s="6">
        <v>0</v>
      </c>
      <c r="J21" s="14" t="s">
        <v>78</v>
      </c>
      <c r="M21" s="8"/>
    </row>
    <row r="22" spans="2:13" s="4" customFormat="1" ht="51" x14ac:dyDescent="0.2">
      <c r="B22" s="7" t="s">
        <v>34</v>
      </c>
      <c r="C22" s="12" t="s">
        <v>74</v>
      </c>
      <c r="D22" s="14" t="s">
        <v>43</v>
      </c>
      <c r="E22" s="14" t="s">
        <v>10</v>
      </c>
      <c r="F22" s="6">
        <f t="shared" si="1"/>
        <v>948.9</v>
      </c>
      <c r="G22" s="6">
        <v>505.1</v>
      </c>
      <c r="H22" s="6">
        <v>221.9</v>
      </c>
      <c r="I22" s="6">
        <v>221.9</v>
      </c>
      <c r="J22" s="14" t="s">
        <v>70</v>
      </c>
      <c r="M22" s="8"/>
    </row>
    <row r="23" spans="2:13" s="4" customFormat="1" ht="51" x14ac:dyDescent="0.2">
      <c r="B23" s="7" t="s">
        <v>35</v>
      </c>
      <c r="C23" s="12" t="s">
        <v>13</v>
      </c>
      <c r="D23" s="14" t="s">
        <v>43</v>
      </c>
      <c r="E23" s="14" t="s">
        <v>10</v>
      </c>
      <c r="F23" s="6">
        <f t="shared" si="1"/>
        <v>3162.3</v>
      </c>
      <c r="G23" s="6">
        <v>1054.0999999999999</v>
      </c>
      <c r="H23" s="6">
        <v>1054.0999999999999</v>
      </c>
      <c r="I23" s="6">
        <v>1054.0999999999999</v>
      </c>
      <c r="J23" s="14" t="s">
        <v>70</v>
      </c>
      <c r="M23" s="8"/>
    </row>
    <row r="24" spans="2:13" s="4" customFormat="1" ht="51" x14ac:dyDescent="0.2">
      <c r="B24" s="7" t="s">
        <v>36</v>
      </c>
      <c r="C24" s="12" t="s">
        <v>14</v>
      </c>
      <c r="D24" s="14" t="s">
        <v>43</v>
      </c>
      <c r="E24" s="14" t="s">
        <v>10</v>
      </c>
      <c r="F24" s="6">
        <f t="shared" si="1"/>
        <v>105</v>
      </c>
      <c r="G24" s="6">
        <v>35</v>
      </c>
      <c r="H24" s="6">
        <v>35</v>
      </c>
      <c r="I24" s="6">
        <v>35</v>
      </c>
      <c r="J24" s="14" t="s">
        <v>70</v>
      </c>
      <c r="M24" s="8"/>
    </row>
    <row r="25" spans="2:13" s="4" customFormat="1" ht="51" x14ac:dyDescent="0.2">
      <c r="B25" s="7" t="s">
        <v>37</v>
      </c>
      <c r="C25" s="12" t="s">
        <v>15</v>
      </c>
      <c r="D25" s="14" t="s">
        <v>43</v>
      </c>
      <c r="E25" s="14" t="s">
        <v>10</v>
      </c>
      <c r="F25" s="45" t="s">
        <v>16</v>
      </c>
      <c r="G25" s="45"/>
      <c r="H25" s="45"/>
      <c r="I25" s="45"/>
      <c r="J25" s="45"/>
      <c r="M25" s="8"/>
    </row>
    <row r="26" spans="2:13" s="4" customFormat="1" x14ac:dyDescent="0.2">
      <c r="B26" s="46"/>
      <c r="C26" s="49" t="s">
        <v>17</v>
      </c>
      <c r="D26" s="46" t="s">
        <v>43</v>
      </c>
      <c r="E26" s="46" t="s">
        <v>10</v>
      </c>
      <c r="F26" s="6">
        <f>G26+H26+I26</f>
        <v>30909</v>
      </c>
      <c r="G26" s="6">
        <f>G27+G28</f>
        <v>10553.4</v>
      </c>
      <c r="H26" s="6">
        <f>H27+H28</f>
        <v>10177.799999999999</v>
      </c>
      <c r="I26" s="6">
        <f>I27+I28</f>
        <v>10177.799999999999</v>
      </c>
      <c r="J26" s="14" t="s">
        <v>25</v>
      </c>
      <c r="L26" s="10"/>
      <c r="M26" s="8"/>
    </row>
    <row r="27" spans="2:13" s="4" customFormat="1" ht="38.25" x14ac:dyDescent="0.2">
      <c r="B27" s="47"/>
      <c r="C27" s="50"/>
      <c r="D27" s="47"/>
      <c r="E27" s="47"/>
      <c r="F27" s="6">
        <f>G27+H27+I27</f>
        <v>29553.7</v>
      </c>
      <c r="G27" s="6">
        <f>G16+G18+G20+G22+G23+G24</f>
        <v>9198.1</v>
      </c>
      <c r="H27" s="6">
        <f t="shared" ref="H27" si="2">H16+H18+H20+H22+H23+H24</f>
        <v>10177.799999999999</v>
      </c>
      <c r="I27" s="6">
        <f>I16+I18+I20+I22+I23+I24</f>
        <v>10177.799999999999</v>
      </c>
      <c r="J27" s="14" t="s">
        <v>70</v>
      </c>
      <c r="L27" s="10"/>
      <c r="M27" s="8"/>
    </row>
    <row r="28" spans="2:13" s="4" customFormat="1" ht="25.5" x14ac:dyDescent="0.2">
      <c r="B28" s="48"/>
      <c r="C28" s="51"/>
      <c r="D28" s="48"/>
      <c r="E28" s="48"/>
      <c r="F28" s="6">
        <f>G28+H28+I28</f>
        <v>1355.3</v>
      </c>
      <c r="G28" s="6">
        <f>G17+G21</f>
        <v>1355.3</v>
      </c>
      <c r="H28" s="6">
        <f t="shared" ref="H28:I28" si="3">H17+H21</f>
        <v>0</v>
      </c>
      <c r="I28" s="6">
        <f t="shared" si="3"/>
        <v>0</v>
      </c>
      <c r="J28" s="14" t="s">
        <v>42</v>
      </c>
      <c r="L28" s="10"/>
      <c r="M28" s="8"/>
    </row>
    <row r="29" spans="2:13" x14ac:dyDescent="0.2">
      <c r="B29" s="52" t="s">
        <v>18</v>
      </c>
      <c r="C29" s="52"/>
      <c r="D29" s="52"/>
      <c r="E29" s="52"/>
      <c r="F29" s="52"/>
      <c r="G29" s="52"/>
      <c r="H29" s="52"/>
      <c r="I29" s="52"/>
      <c r="J29" s="52"/>
      <c r="M29" s="8"/>
    </row>
    <row r="30" spans="2:13" ht="51" x14ac:dyDescent="0.2">
      <c r="B30" s="7" t="s">
        <v>38</v>
      </c>
      <c r="C30" s="12" t="s">
        <v>19</v>
      </c>
      <c r="D30" s="14" t="s">
        <v>65</v>
      </c>
      <c r="E30" s="14" t="s">
        <v>10</v>
      </c>
      <c r="F30" s="6">
        <f>G30+H30+I30</f>
        <v>25572.9</v>
      </c>
      <c r="G30" s="6">
        <v>8524.2999999999993</v>
      </c>
      <c r="H30" s="6">
        <v>8524.2999999999993</v>
      </c>
      <c r="I30" s="6">
        <v>8524.2999999999993</v>
      </c>
      <c r="J30" s="14" t="s">
        <v>70</v>
      </c>
      <c r="M30" s="8"/>
    </row>
    <row r="31" spans="2:13" ht="51" x14ac:dyDescent="0.2">
      <c r="B31" s="14"/>
      <c r="C31" s="12" t="s">
        <v>20</v>
      </c>
      <c r="D31" s="14" t="s">
        <v>65</v>
      </c>
      <c r="E31" s="14"/>
      <c r="F31" s="6">
        <f>G31+H31+I31</f>
        <v>25572.9</v>
      </c>
      <c r="G31" s="6">
        <f>G30</f>
        <v>8524.2999999999993</v>
      </c>
      <c r="H31" s="6">
        <f t="shared" ref="H31:I31" si="4">H30</f>
        <v>8524.2999999999993</v>
      </c>
      <c r="I31" s="6">
        <f t="shared" si="4"/>
        <v>8524.2999999999993</v>
      </c>
      <c r="J31" s="14" t="s">
        <v>70</v>
      </c>
      <c r="M31" s="8"/>
    </row>
    <row r="32" spans="2:13" x14ac:dyDescent="0.2">
      <c r="B32" s="59"/>
      <c r="C32" s="49" t="s">
        <v>21</v>
      </c>
      <c r="D32" s="62"/>
      <c r="E32" s="46" t="s">
        <v>10</v>
      </c>
      <c r="F32" s="6">
        <f>G32+H32+I32</f>
        <v>56481.9</v>
      </c>
      <c r="G32" s="6">
        <f>G33+G34</f>
        <v>19077.7</v>
      </c>
      <c r="H32" s="6">
        <f t="shared" ref="H32" si="5">H33+H34</f>
        <v>18702.099999999999</v>
      </c>
      <c r="I32" s="6">
        <f>I33+I34</f>
        <v>18702.099999999999</v>
      </c>
      <c r="J32" s="14" t="s">
        <v>25</v>
      </c>
      <c r="L32" s="2"/>
      <c r="M32" s="8"/>
    </row>
    <row r="33" spans="2:13" ht="38.25" x14ac:dyDescent="0.2">
      <c r="B33" s="60"/>
      <c r="C33" s="50"/>
      <c r="D33" s="63"/>
      <c r="E33" s="47"/>
      <c r="F33" s="6">
        <f>G33+H33+I33</f>
        <v>55126.6</v>
      </c>
      <c r="G33" s="6">
        <f>G31+G27</f>
        <v>17722.400000000001</v>
      </c>
      <c r="H33" s="6">
        <f>H31+H27</f>
        <v>18702.099999999999</v>
      </c>
      <c r="I33" s="6">
        <f>I31+I27</f>
        <v>18702.099999999999</v>
      </c>
      <c r="J33" s="14" t="s">
        <v>70</v>
      </c>
      <c r="L33" s="2"/>
      <c r="M33" s="8"/>
    </row>
    <row r="34" spans="2:13" ht="25.5" x14ac:dyDescent="0.2">
      <c r="B34" s="61"/>
      <c r="C34" s="51"/>
      <c r="D34" s="64"/>
      <c r="E34" s="48"/>
      <c r="F34" s="6">
        <f>G34+H34+I34</f>
        <v>1355.3</v>
      </c>
      <c r="G34" s="6">
        <f>G28</f>
        <v>1355.3</v>
      </c>
      <c r="H34" s="6">
        <f t="shared" ref="H34" si="6">H28</f>
        <v>0</v>
      </c>
      <c r="I34" s="6">
        <f>I28</f>
        <v>0</v>
      </c>
      <c r="J34" s="14" t="s">
        <v>42</v>
      </c>
      <c r="L34" s="2"/>
      <c r="M34" s="8"/>
    </row>
    <row r="35" spans="2:13" x14ac:dyDescent="0.2">
      <c r="B35" s="53" t="s">
        <v>59</v>
      </c>
      <c r="C35" s="54"/>
      <c r="D35" s="54"/>
      <c r="E35" s="54"/>
      <c r="F35" s="54"/>
      <c r="G35" s="54"/>
      <c r="H35" s="54"/>
      <c r="I35" s="54"/>
      <c r="J35" s="55"/>
      <c r="M35" s="8"/>
    </row>
    <row r="36" spans="2:13" x14ac:dyDescent="0.2">
      <c r="B36" s="53" t="s">
        <v>56</v>
      </c>
      <c r="C36" s="54"/>
      <c r="D36" s="54"/>
      <c r="E36" s="54"/>
      <c r="F36" s="54"/>
      <c r="G36" s="54"/>
      <c r="H36" s="54"/>
      <c r="I36" s="54"/>
      <c r="J36" s="55"/>
      <c r="M36" s="8"/>
    </row>
    <row r="37" spans="2:13" ht="38.25" x14ac:dyDescent="0.2">
      <c r="B37" s="14" t="s">
        <v>39</v>
      </c>
      <c r="C37" s="12" t="s">
        <v>57</v>
      </c>
      <c r="D37" s="14" t="s">
        <v>53</v>
      </c>
      <c r="E37" s="14" t="s">
        <v>10</v>
      </c>
      <c r="F37" s="6">
        <f>G37+H37+I37</f>
        <v>50</v>
      </c>
      <c r="G37" s="6">
        <v>50</v>
      </c>
      <c r="H37" s="6">
        <v>0</v>
      </c>
      <c r="I37" s="6">
        <v>0</v>
      </c>
      <c r="J37" s="14" t="s">
        <v>42</v>
      </c>
      <c r="M37" s="8"/>
    </row>
    <row r="38" spans="2:13" ht="38.25" x14ac:dyDescent="0.2">
      <c r="B38" s="13"/>
      <c r="C38" s="12" t="s">
        <v>24</v>
      </c>
      <c r="D38" s="14" t="s">
        <v>53</v>
      </c>
      <c r="E38" s="14" t="s">
        <v>10</v>
      </c>
      <c r="F38" s="6">
        <f>F37</f>
        <v>50</v>
      </c>
      <c r="G38" s="6">
        <f>G37</f>
        <v>50</v>
      </c>
      <c r="H38" s="6">
        <f t="shared" ref="H38:I39" si="7">H37</f>
        <v>0</v>
      </c>
      <c r="I38" s="6">
        <f t="shared" si="7"/>
        <v>0</v>
      </c>
      <c r="J38" s="14" t="s">
        <v>42</v>
      </c>
      <c r="M38" s="8"/>
    </row>
    <row r="39" spans="2:13" ht="38.25" x14ac:dyDescent="0.2">
      <c r="B39" s="13"/>
      <c r="C39" s="12" t="s">
        <v>27</v>
      </c>
      <c r="D39" s="14" t="s">
        <v>53</v>
      </c>
      <c r="E39" s="14" t="s">
        <v>10</v>
      </c>
      <c r="F39" s="6">
        <f>F38</f>
        <v>50</v>
      </c>
      <c r="G39" s="6">
        <f>G38</f>
        <v>50</v>
      </c>
      <c r="H39" s="6">
        <f t="shared" si="7"/>
        <v>0</v>
      </c>
      <c r="I39" s="6">
        <f t="shared" si="7"/>
        <v>0</v>
      </c>
      <c r="J39" s="14" t="s">
        <v>42</v>
      </c>
      <c r="M39" s="8"/>
    </row>
    <row r="40" spans="2:13" x14ac:dyDescent="0.2">
      <c r="B40" s="53" t="s">
        <v>64</v>
      </c>
      <c r="C40" s="54"/>
      <c r="D40" s="54"/>
      <c r="E40" s="54"/>
      <c r="F40" s="54"/>
      <c r="G40" s="54"/>
      <c r="H40" s="54"/>
      <c r="I40" s="54"/>
      <c r="J40" s="55"/>
      <c r="M40" s="8"/>
    </row>
    <row r="41" spans="2:13" x14ac:dyDescent="0.2">
      <c r="B41" s="53" t="s">
        <v>44</v>
      </c>
      <c r="C41" s="54"/>
      <c r="D41" s="54"/>
      <c r="E41" s="54"/>
      <c r="F41" s="54"/>
      <c r="G41" s="54"/>
      <c r="H41" s="54"/>
      <c r="I41" s="54"/>
      <c r="J41" s="55"/>
      <c r="M41" s="8"/>
    </row>
    <row r="42" spans="2:13" x14ac:dyDescent="0.2">
      <c r="B42" s="52" t="s">
        <v>45</v>
      </c>
      <c r="C42" s="52"/>
      <c r="D42" s="52"/>
      <c r="E42" s="52"/>
      <c r="F42" s="52"/>
      <c r="G42" s="52"/>
      <c r="H42" s="52"/>
      <c r="I42" s="52"/>
      <c r="J42" s="52"/>
      <c r="M42" s="8"/>
    </row>
    <row r="43" spans="2:13" ht="38.25" x14ac:dyDescent="0.2">
      <c r="B43" s="7" t="s">
        <v>40</v>
      </c>
      <c r="C43" s="12" t="s">
        <v>75</v>
      </c>
      <c r="D43" s="14" t="s">
        <v>22</v>
      </c>
      <c r="E43" s="14" t="s">
        <v>10</v>
      </c>
      <c r="F43" s="45" t="s">
        <v>16</v>
      </c>
      <c r="G43" s="45"/>
      <c r="H43" s="45"/>
      <c r="I43" s="45"/>
      <c r="J43" s="45"/>
      <c r="M43" s="8"/>
    </row>
    <row r="44" spans="2:13" ht="38.25" x14ac:dyDescent="0.2">
      <c r="B44" s="7" t="s">
        <v>41</v>
      </c>
      <c r="C44" s="12" t="s">
        <v>79</v>
      </c>
      <c r="D44" s="14" t="s">
        <v>22</v>
      </c>
      <c r="E44" s="14" t="s">
        <v>10</v>
      </c>
      <c r="F44" s="6">
        <f>G44+H44+I44</f>
        <v>20</v>
      </c>
      <c r="G44" s="6">
        <v>10</v>
      </c>
      <c r="H44" s="6">
        <v>0</v>
      </c>
      <c r="I44" s="6">
        <v>10</v>
      </c>
      <c r="J44" s="14" t="s">
        <v>70</v>
      </c>
      <c r="M44" s="8"/>
    </row>
    <row r="45" spans="2:13" ht="38.25" x14ac:dyDescent="0.2">
      <c r="B45" s="7" t="s">
        <v>46</v>
      </c>
      <c r="C45" s="12" t="s">
        <v>23</v>
      </c>
      <c r="D45" s="14" t="s">
        <v>22</v>
      </c>
      <c r="E45" s="14" t="s">
        <v>10</v>
      </c>
      <c r="F45" s="6">
        <f t="shared" ref="F45:F46" si="8">G45+H45+I45</f>
        <v>40</v>
      </c>
      <c r="G45" s="6">
        <v>0</v>
      </c>
      <c r="H45" s="6">
        <v>40</v>
      </c>
      <c r="I45" s="6">
        <v>0</v>
      </c>
      <c r="J45" s="14" t="s">
        <v>71</v>
      </c>
      <c r="M45" s="8"/>
    </row>
    <row r="46" spans="2:13" ht="51" x14ac:dyDescent="0.2">
      <c r="B46" s="7" t="s">
        <v>47</v>
      </c>
      <c r="C46" s="12" t="s">
        <v>76</v>
      </c>
      <c r="D46" s="14" t="s">
        <v>22</v>
      </c>
      <c r="E46" s="14" t="s">
        <v>10</v>
      </c>
      <c r="F46" s="6">
        <f t="shared" si="8"/>
        <v>8908.5</v>
      </c>
      <c r="G46" s="6">
        <v>2969.5</v>
      </c>
      <c r="H46" s="6">
        <v>2969.5</v>
      </c>
      <c r="I46" s="6">
        <v>2969.5</v>
      </c>
      <c r="J46" s="14" t="s">
        <v>54</v>
      </c>
      <c r="M46" s="8"/>
    </row>
    <row r="47" spans="2:13" x14ac:dyDescent="0.2">
      <c r="B47" s="45"/>
      <c r="C47" s="49" t="s">
        <v>48</v>
      </c>
      <c r="D47" s="45" t="s">
        <v>22</v>
      </c>
      <c r="E47" s="45" t="s">
        <v>10</v>
      </c>
      <c r="F47" s="6">
        <f>F46+F45+F44</f>
        <v>8968.5</v>
      </c>
      <c r="G47" s="6">
        <f t="shared" ref="G47:I47" si="9">G46+G45+G44</f>
        <v>2979.5</v>
      </c>
      <c r="H47" s="6">
        <f t="shared" si="9"/>
        <v>3009.5</v>
      </c>
      <c r="I47" s="6">
        <f t="shared" si="9"/>
        <v>2979.5</v>
      </c>
      <c r="J47" s="14" t="s">
        <v>25</v>
      </c>
      <c r="L47" s="2"/>
      <c r="M47" s="8"/>
    </row>
    <row r="48" spans="2:13" ht="38.25" x14ac:dyDescent="0.2">
      <c r="B48" s="45"/>
      <c r="C48" s="50"/>
      <c r="D48" s="45"/>
      <c r="E48" s="45"/>
      <c r="F48" s="6">
        <f>F44+F45</f>
        <v>60</v>
      </c>
      <c r="G48" s="6">
        <f t="shared" ref="G48:I48" si="10">G44+G45</f>
        <v>10</v>
      </c>
      <c r="H48" s="6">
        <f t="shared" si="10"/>
        <v>40</v>
      </c>
      <c r="I48" s="6">
        <f t="shared" si="10"/>
        <v>10</v>
      </c>
      <c r="J48" s="14" t="s">
        <v>70</v>
      </c>
      <c r="L48" s="2"/>
      <c r="M48" s="8"/>
    </row>
    <row r="49" spans="2:22" ht="25.5" x14ac:dyDescent="0.2">
      <c r="B49" s="45"/>
      <c r="C49" s="51"/>
      <c r="D49" s="45"/>
      <c r="E49" s="45"/>
      <c r="F49" s="6">
        <f>F46</f>
        <v>8908.5</v>
      </c>
      <c r="G49" s="6">
        <f t="shared" ref="G49:I49" si="11">G46</f>
        <v>2969.5</v>
      </c>
      <c r="H49" s="6">
        <f t="shared" si="11"/>
        <v>2969.5</v>
      </c>
      <c r="I49" s="6">
        <f t="shared" si="11"/>
        <v>2969.5</v>
      </c>
      <c r="J49" s="14" t="s">
        <v>54</v>
      </c>
      <c r="L49" s="2"/>
      <c r="M49" s="8"/>
    </row>
    <row r="50" spans="2:22" ht="28.5" customHeight="1" x14ac:dyDescent="0.2">
      <c r="B50" s="52" t="s">
        <v>49</v>
      </c>
      <c r="C50" s="52"/>
      <c r="D50" s="52"/>
      <c r="E50" s="52"/>
      <c r="F50" s="52"/>
      <c r="G50" s="52"/>
      <c r="H50" s="52"/>
      <c r="I50" s="52"/>
      <c r="J50" s="52"/>
      <c r="M50" s="8"/>
    </row>
    <row r="51" spans="2:22" ht="31.5" customHeight="1" x14ac:dyDescent="0.2">
      <c r="B51" s="7" t="s">
        <v>50</v>
      </c>
      <c r="C51" s="12" t="s">
        <v>77</v>
      </c>
      <c r="D51" s="14" t="s">
        <v>22</v>
      </c>
      <c r="E51" s="14" t="s">
        <v>10</v>
      </c>
      <c r="F51" s="45" t="s">
        <v>16</v>
      </c>
      <c r="G51" s="45"/>
      <c r="H51" s="45"/>
      <c r="I51" s="45"/>
      <c r="J51" s="45"/>
      <c r="M51" s="8"/>
    </row>
    <row r="52" spans="2:22" ht="51" x14ac:dyDescent="0.2">
      <c r="B52" s="7" t="s">
        <v>51</v>
      </c>
      <c r="C52" s="12" t="s">
        <v>26</v>
      </c>
      <c r="D52" s="14" t="s">
        <v>22</v>
      </c>
      <c r="E52" s="14" t="s">
        <v>10</v>
      </c>
      <c r="F52" s="45" t="s">
        <v>16</v>
      </c>
      <c r="G52" s="45"/>
      <c r="H52" s="45"/>
      <c r="I52" s="45"/>
      <c r="J52" s="45"/>
      <c r="M52" s="8"/>
    </row>
    <row r="53" spans="2:22" ht="15.75" customHeight="1" x14ac:dyDescent="0.2">
      <c r="B53" s="65"/>
      <c r="C53" s="52" t="s">
        <v>52</v>
      </c>
      <c r="D53" s="45" t="s">
        <v>22</v>
      </c>
      <c r="E53" s="45" t="s">
        <v>10</v>
      </c>
      <c r="F53" s="6">
        <f>F47</f>
        <v>8968.5</v>
      </c>
      <c r="G53" s="6">
        <f t="shared" ref="G53:I53" si="12">G47</f>
        <v>2979.5</v>
      </c>
      <c r="H53" s="6">
        <f t="shared" si="12"/>
        <v>3009.5</v>
      </c>
      <c r="I53" s="6">
        <f t="shared" si="12"/>
        <v>2979.5</v>
      </c>
      <c r="J53" s="14" t="s">
        <v>25</v>
      </c>
      <c r="M53" s="8"/>
    </row>
    <row r="54" spans="2:22" ht="42" customHeight="1" x14ac:dyDescent="0.2">
      <c r="B54" s="65"/>
      <c r="C54" s="52"/>
      <c r="D54" s="45"/>
      <c r="E54" s="45"/>
      <c r="F54" s="6">
        <f t="shared" ref="F54:I55" si="13">F48</f>
        <v>60</v>
      </c>
      <c r="G54" s="6">
        <f t="shared" si="13"/>
        <v>10</v>
      </c>
      <c r="H54" s="6">
        <f t="shared" si="13"/>
        <v>40</v>
      </c>
      <c r="I54" s="6">
        <f t="shared" si="13"/>
        <v>10</v>
      </c>
      <c r="J54" s="14" t="s">
        <v>70</v>
      </c>
      <c r="M54" s="8"/>
    </row>
    <row r="55" spans="2:22" ht="25.5" x14ac:dyDescent="0.2">
      <c r="B55" s="65"/>
      <c r="C55" s="52"/>
      <c r="D55" s="45"/>
      <c r="E55" s="45"/>
      <c r="F55" s="6">
        <f t="shared" si="13"/>
        <v>8908.5</v>
      </c>
      <c r="G55" s="6">
        <f t="shared" si="13"/>
        <v>2969.5</v>
      </c>
      <c r="H55" s="6">
        <f t="shared" si="13"/>
        <v>2969.5</v>
      </c>
      <c r="I55" s="6">
        <f t="shared" si="13"/>
        <v>2969.5</v>
      </c>
      <c r="J55" s="14" t="s">
        <v>54</v>
      </c>
      <c r="M55" s="8"/>
    </row>
    <row r="56" spans="2:22" ht="34.5" customHeight="1" x14ac:dyDescent="0.2">
      <c r="B56" s="66"/>
      <c r="C56" s="52" t="s">
        <v>55</v>
      </c>
      <c r="D56" s="65"/>
      <c r="E56" s="45" t="s">
        <v>10</v>
      </c>
      <c r="F56" s="6">
        <f>F32+F39+F53</f>
        <v>65500.4</v>
      </c>
      <c r="G56" s="6">
        <f>G32+G39+G53</f>
        <v>22107.200000000001</v>
      </c>
      <c r="H56" s="6">
        <f>H32+H39+H53</f>
        <v>21711.599999999999</v>
      </c>
      <c r="I56" s="6">
        <f>I32+I39+I53</f>
        <v>21681.599999999999</v>
      </c>
      <c r="J56" s="14" t="s">
        <v>25</v>
      </c>
      <c r="S56" s="11"/>
      <c r="T56" s="11"/>
      <c r="U56" s="11"/>
      <c r="V56" s="11"/>
    </row>
    <row r="57" spans="2:22" ht="44.25" customHeight="1" x14ac:dyDescent="0.2">
      <c r="B57" s="66"/>
      <c r="C57" s="52"/>
      <c r="D57" s="65"/>
      <c r="E57" s="45"/>
      <c r="F57" s="6">
        <f>F33+F54</f>
        <v>55186.6</v>
      </c>
      <c r="G57" s="6">
        <f>G33+G54</f>
        <v>17732.400000000001</v>
      </c>
      <c r="H57" s="6">
        <f>H33+H54</f>
        <v>18742.099999999999</v>
      </c>
      <c r="I57" s="6">
        <f>I33+I54</f>
        <v>18712.099999999999</v>
      </c>
      <c r="J57" s="14" t="s">
        <v>70</v>
      </c>
      <c r="S57" s="11"/>
      <c r="T57" s="11"/>
      <c r="U57" s="11"/>
      <c r="V57" s="11"/>
    </row>
    <row r="58" spans="2:22" ht="31.5" customHeight="1" x14ac:dyDescent="0.2">
      <c r="B58" s="66"/>
      <c r="C58" s="52"/>
      <c r="D58" s="65"/>
      <c r="E58" s="45"/>
      <c r="F58" s="6">
        <f>F34+F39+F55</f>
        <v>10313.799999999999</v>
      </c>
      <c r="G58" s="6">
        <f>G34+G39+G55</f>
        <v>4374.8</v>
      </c>
      <c r="H58" s="6">
        <f>H34+H39+H55</f>
        <v>2969.5</v>
      </c>
      <c r="I58" s="6">
        <f>I34+I39+I55</f>
        <v>2969.5</v>
      </c>
      <c r="J58" s="14" t="s">
        <v>54</v>
      </c>
      <c r="S58" s="11"/>
      <c r="T58" s="11"/>
      <c r="U58" s="11"/>
      <c r="V58" s="11"/>
    </row>
    <row r="59" spans="2:22" ht="13.5" customHeight="1" x14ac:dyDescent="0.2">
      <c r="B59" s="15"/>
      <c r="C59" s="12" t="s">
        <v>67</v>
      </c>
      <c r="D59" s="15"/>
      <c r="E59" s="15"/>
      <c r="F59" s="3"/>
      <c r="G59" s="3"/>
      <c r="H59" s="3"/>
      <c r="I59" s="3"/>
      <c r="J59" s="15"/>
      <c r="M59" s="8"/>
    </row>
    <row r="60" spans="2:22" x14ac:dyDescent="0.2">
      <c r="B60" s="65"/>
      <c r="C60" s="52" t="s">
        <v>28</v>
      </c>
      <c r="D60" s="65"/>
      <c r="E60" s="45" t="s">
        <v>10</v>
      </c>
      <c r="F60" s="6">
        <f>F47</f>
        <v>8968.5</v>
      </c>
      <c r="G60" s="6">
        <f t="shared" ref="G60:H60" si="14">G47</f>
        <v>2979.5</v>
      </c>
      <c r="H60" s="6">
        <f t="shared" si="14"/>
        <v>3009.5</v>
      </c>
      <c r="I60" s="6">
        <f>I47</f>
        <v>2979.5</v>
      </c>
      <c r="J60" s="14" t="s">
        <v>25</v>
      </c>
      <c r="M60" s="8"/>
    </row>
    <row r="61" spans="2:22" ht="38.25" x14ac:dyDescent="0.2">
      <c r="B61" s="65"/>
      <c r="C61" s="52"/>
      <c r="D61" s="65"/>
      <c r="E61" s="45"/>
      <c r="F61" s="6">
        <f t="shared" ref="F61:I62" si="15">F48</f>
        <v>60</v>
      </c>
      <c r="G61" s="6">
        <f t="shared" si="15"/>
        <v>10</v>
      </c>
      <c r="H61" s="6">
        <f t="shared" si="15"/>
        <v>40</v>
      </c>
      <c r="I61" s="6">
        <f t="shared" si="15"/>
        <v>10</v>
      </c>
      <c r="J61" s="14" t="s">
        <v>70</v>
      </c>
      <c r="M61" s="8"/>
    </row>
    <row r="62" spans="2:22" ht="25.5" x14ac:dyDescent="0.2">
      <c r="B62" s="65"/>
      <c r="C62" s="52"/>
      <c r="D62" s="65"/>
      <c r="E62" s="45"/>
      <c r="F62" s="6">
        <f t="shared" si="15"/>
        <v>8908.5</v>
      </c>
      <c r="G62" s="6">
        <f t="shared" si="15"/>
        <v>2969.5</v>
      </c>
      <c r="H62" s="6">
        <f t="shared" si="15"/>
        <v>2969.5</v>
      </c>
      <c r="I62" s="6">
        <f>I49</f>
        <v>2969.5</v>
      </c>
      <c r="J62" s="14" t="s">
        <v>54</v>
      </c>
      <c r="M62" s="8"/>
    </row>
    <row r="63" spans="2:22" x14ac:dyDescent="0.2">
      <c r="B63" s="62"/>
      <c r="C63" s="49" t="s">
        <v>61</v>
      </c>
      <c r="D63" s="62"/>
      <c r="E63" s="46" t="s">
        <v>10</v>
      </c>
      <c r="F63" s="6">
        <f>F26</f>
        <v>30909</v>
      </c>
      <c r="G63" s="6">
        <f t="shared" ref="G63:I63" si="16">G26</f>
        <v>10553.4</v>
      </c>
      <c r="H63" s="6">
        <f t="shared" si="16"/>
        <v>10177.799999999999</v>
      </c>
      <c r="I63" s="6">
        <f t="shared" si="16"/>
        <v>10177.799999999999</v>
      </c>
      <c r="J63" s="14" t="s">
        <v>25</v>
      </c>
      <c r="M63" s="8"/>
    </row>
    <row r="64" spans="2:22" ht="38.25" x14ac:dyDescent="0.2">
      <c r="B64" s="63"/>
      <c r="C64" s="50"/>
      <c r="D64" s="63"/>
      <c r="E64" s="47"/>
      <c r="F64" s="6">
        <f t="shared" ref="F64:I65" si="17">F27</f>
        <v>29553.7</v>
      </c>
      <c r="G64" s="6">
        <f t="shared" si="17"/>
        <v>9198.1</v>
      </c>
      <c r="H64" s="6">
        <f t="shared" si="17"/>
        <v>10177.799999999999</v>
      </c>
      <c r="I64" s="6">
        <f t="shared" si="17"/>
        <v>10177.799999999999</v>
      </c>
      <c r="J64" s="14" t="s">
        <v>70</v>
      </c>
      <c r="M64" s="8"/>
    </row>
    <row r="65" spans="2:13" ht="25.5" x14ac:dyDescent="0.2">
      <c r="B65" s="64"/>
      <c r="C65" s="51"/>
      <c r="D65" s="64"/>
      <c r="E65" s="48"/>
      <c r="F65" s="6">
        <f t="shared" si="17"/>
        <v>1355.3</v>
      </c>
      <c r="G65" s="6">
        <f t="shared" si="17"/>
        <v>1355.3</v>
      </c>
      <c r="H65" s="6">
        <f t="shared" si="17"/>
        <v>0</v>
      </c>
      <c r="I65" s="6">
        <f t="shared" si="17"/>
        <v>0</v>
      </c>
      <c r="J65" s="14" t="s">
        <v>54</v>
      </c>
      <c r="M65" s="8"/>
    </row>
    <row r="66" spans="2:13" ht="38.25" x14ac:dyDescent="0.2">
      <c r="B66" s="13"/>
      <c r="C66" s="12" t="s">
        <v>66</v>
      </c>
      <c r="D66" s="13"/>
      <c r="E66" s="14" t="s">
        <v>10</v>
      </c>
      <c r="F66" s="6">
        <f>F30</f>
        <v>25572.9</v>
      </c>
      <c r="G66" s="6">
        <f t="shared" ref="G66:I66" si="18">G30</f>
        <v>8524.2999999999993</v>
      </c>
      <c r="H66" s="6">
        <f t="shared" si="18"/>
        <v>8524.2999999999993</v>
      </c>
      <c r="I66" s="6">
        <f t="shared" si="18"/>
        <v>8524.2999999999993</v>
      </c>
      <c r="J66" s="14" t="s">
        <v>70</v>
      </c>
      <c r="M66" s="8"/>
    </row>
    <row r="67" spans="2:13" ht="25.5" x14ac:dyDescent="0.2">
      <c r="B67" s="13"/>
      <c r="C67" s="12" t="s">
        <v>62</v>
      </c>
      <c r="D67" s="13"/>
      <c r="E67" s="14" t="s">
        <v>10</v>
      </c>
      <c r="F67" s="6">
        <f t="shared" ref="F67:H67" si="19">F39</f>
        <v>50</v>
      </c>
      <c r="G67" s="6">
        <f t="shared" si="19"/>
        <v>50</v>
      </c>
      <c r="H67" s="6">
        <f t="shared" si="19"/>
        <v>0</v>
      </c>
      <c r="I67" s="6">
        <f>I39</f>
        <v>0</v>
      </c>
      <c r="J67" s="14" t="s">
        <v>54</v>
      </c>
      <c r="M67" s="8"/>
    </row>
  </sheetData>
  <mergeCells count="59">
    <mergeCell ref="B63:B65"/>
    <mergeCell ref="C63:C65"/>
    <mergeCell ref="D63:D65"/>
    <mergeCell ref="E63:E65"/>
    <mergeCell ref="B56:B58"/>
    <mergeCell ref="C56:C58"/>
    <mergeCell ref="D56:D58"/>
    <mergeCell ref="E56:E58"/>
    <mergeCell ref="B60:B62"/>
    <mergeCell ref="C60:C62"/>
    <mergeCell ref="D60:D62"/>
    <mergeCell ref="E60:E62"/>
    <mergeCell ref="B50:J50"/>
    <mergeCell ref="F51:J51"/>
    <mergeCell ref="F52:J52"/>
    <mergeCell ref="B53:B55"/>
    <mergeCell ref="C53:C55"/>
    <mergeCell ref="D53:D55"/>
    <mergeCell ref="E53:E55"/>
    <mergeCell ref="B47:B49"/>
    <mergeCell ref="C47:C49"/>
    <mergeCell ref="D47:D49"/>
    <mergeCell ref="E47:E49"/>
    <mergeCell ref="B29:J29"/>
    <mergeCell ref="B32:B34"/>
    <mergeCell ref="C32:C34"/>
    <mergeCell ref="D32:D34"/>
    <mergeCell ref="E32:E34"/>
    <mergeCell ref="B35:J35"/>
    <mergeCell ref="B36:J36"/>
    <mergeCell ref="B40:J40"/>
    <mergeCell ref="B41:J41"/>
    <mergeCell ref="B42:J42"/>
    <mergeCell ref="F43:J43"/>
    <mergeCell ref="B26:B28"/>
    <mergeCell ref="C26:C28"/>
    <mergeCell ref="D26:D28"/>
    <mergeCell ref="E26:E28"/>
    <mergeCell ref="B12:J12"/>
    <mergeCell ref="B13:J13"/>
    <mergeCell ref="B14:J14"/>
    <mergeCell ref="B15:B17"/>
    <mergeCell ref="C15:C17"/>
    <mergeCell ref="D15:D17"/>
    <mergeCell ref="E15:E17"/>
    <mergeCell ref="B19:B21"/>
    <mergeCell ref="C19:C21"/>
    <mergeCell ref="D19:D21"/>
    <mergeCell ref="E19:E21"/>
    <mergeCell ref="F25:J25"/>
    <mergeCell ref="B6:J6"/>
    <mergeCell ref="B8:B10"/>
    <mergeCell ref="C8:C10"/>
    <mergeCell ref="D8:D10"/>
    <mergeCell ref="E8:E10"/>
    <mergeCell ref="F8:I8"/>
    <mergeCell ref="J8:J10"/>
    <mergeCell ref="F9:F10"/>
    <mergeCell ref="G9:I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topLeftCell="A56" workbookViewId="0">
      <selection activeCell="N75" sqref="N75"/>
    </sheetView>
  </sheetViews>
  <sheetFormatPr defaultRowHeight="12.75" x14ac:dyDescent="0.2"/>
  <cols>
    <col min="1" max="1" width="0.42578125" style="1" customWidth="1"/>
    <col min="2" max="2" width="3.7109375" style="1" customWidth="1"/>
    <col min="3" max="3" width="73.28515625" style="1" customWidth="1"/>
    <col min="4" max="4" width="28.42578125" style="1" customWidth="1"/>
    <col min="5" max="5" width="10.42578125" style="1" customWidth="1"/>
    <col min="6" max="6" width="10.28515625" style="1" customWidth="1"/>
    <col min="7" max="9" width="10.7109375" style="1" customWidth="1"/>
    <col min="10" max="10" width="23.42578125" style="1" customWidth="1"/>
    <col min="11" max="11" width="9.140625" style="1"/>
    <col min="12" max="12" width="4.5703125" style="1" customWidth="1"/>
    <col min="13" max="16384" width="9.140625" style="1"/>
  </cols>
  <sheetData>
    <row r="1" spans="2:18" s="4" customFormat="1" ht="15" x14ac:dyDescent="0.25">
      <c r="J1" s="9" t="s">
        <v>73</v>
      </c>
    </row>
    <row r="2" spans="2:18" s="4" customFormat="1" ht="15" x14ac:dyDescent="0.25">
      <c r="J2" s="9" t="s">
        <v>68</v>
      </c>
    </row>
    <row r="3" spans="2:18" s="4" customFormat="1" ht="15" x14ac:dyDescent="0.25">
      <c r="J3" s="9" t="s">
        <v>69</v>
      </c>
    </row>
    <row r="4" spans="2:18" s="4" customFormat="1" ht="15.75" x14ac:dyDescent="0.25">
      <c r="J4" s="5"/>
    </row>
    <row r="5" spans="2:18" s="4" customFormat="1" ht="15.75" x14ac:dyDescent="0.25">
      <c r="J5" s="5"/>
    </row>
    <row r="6" spans="2:18" s="4" customFormat="1" ht="16.5" x14ac:dyDescent="0.25">
      <c r="B6" s="44" t="s">
        <v>60</v>
      </c>
      <c r="C6" s="44"/>
      <c r="D6" s="44"/>
      <c r="E6" s="44"/>
      <c r="F6" s="44"/>
      <c r="G6" s="44"/>
      <c r="H6" s="44"/>
      <c r="I6" s="44"/>
      <c r="J6" s="44"/>
    </row>
    <row r="7" spans="2:18" s="4" customFormat="1" x14ac:dyDescent="0.2"/>
    <row r="8" spans="2:18" s="4" customFormat="1" x14ac:dyDescent="0.2">
      <c r="B8" s="45" t="s">
        <v>29</v>
      </c>
      <c r="C8" s="45" t="s">
        <v>0</v>
      </c>
      <c r="D8" s="45" t="s">
        <v>72</v>
      </c>
      <c r="E8" s="45" t="s">
        <v>1</v>
      </c>
      <c r="F8" s="45" t="s">
        <v>30</v>
      </c>
      <c r="G8" s="45"/>
      <c r="H8" s="45"/>
      <c r="I8" s="45"/>
      <c r="J8" s="45" t="s">
        <v>2</v>
      </c>
    </row>
    <row r="9" spans="2:18" s="4" customFormat="1" x14ac:dyDescent="0.2">
      <c r="B9" s="45"/>
      <c r="C9" s="45"/>
      <c r="D9" s="45"/>
      <c r="E9" s="45"/>
      <c r="F9" s="45" t="s">
        <v>3</v>
      </c>
      <c r="G9" s="45" t="s">
        <v>4</v>
      </c>
      <c r="H9" s="45"/>
      <c r="I9" s="45"/>
      <c r="J9" s="45"/>
    </row>
    <row r="10" spans="2:18" s="4" customFormat="1" ht="15.75" customHeight="1" x14ac:dyDescent="0.2">
      <c r="B10" s="45"/>
      <c r="C10" s="45"/>
      <c r="D10" s="45"/>
      <c r="E10" s="45"/>
      <c r="F10" s="45"/>
      <c r="G10" s="14" t="s">
        <v>5</v>
      </c>
      <c r="H10" s="14" t="s">
        <v>6</v>
      </c>
      <c r="I10" s="14" t="s">
        <v>7</v>
      </c>
      <c r="J10" s="45"/>
    </row>
    <row r="11" spans="2:18" s="4" customFormat="1" x14ac:dyDescent="0.2">
      <c r="B11" s="14">
        <v>1</v>
      </c>
      <c r="C11" s="14">
        <v>2</v>
      </c>
      <c r="D11" s="14">
        <v>3</v>
      </c>
      <c r="E11" s="14">
        <v>4</v>
      </c>
      <c r="F11" s="14">
        <v>5</v>
      </c>
      <c r="G11" s="14">
        <v>6</v>
      </c>
      <c r="H11" s="14">
        <v>7</v>
      </c>
      <c r="I11" s="14">
        <v>8</v>
      </c>
      <c r="J11" s="14">
        <v>9</v>
      </c>
    </row>
    <row r="12" spans="2:18" s="4" customFormat="1" ht="21.75" customHeight="1" x14ac:dyDescent="0.2">
      <c r="B12" s="52" t="s">
        <v>63</v>
      </c>
      <c r="C12" s="52"/>
      <c r="D12" s="52"/>
      <c r="E12" s="52"/>
      <c r="F12" s="52"/>
      <c r="G12" s="52"/>
      <c r="H12" s="52"/>
      <c r="I12" s="52"/>
      <c r="J12" s="52"/>
    </row>
    <row r="13" spans="2:18" s="4" customFormat="1" ht="24.75" customHeight="1" x14ac:dyDescent="0.2">
      <c r="B13" s="52" t="s">
        <v>58</v>
      </c>
      <c r="C13" s="52"/>
      <c r="D13" s="52"/>
      <c r="E13" s="52"/>
      <c r="F13" s="52"/>
      <c r="G13" s="52"/>
      <c r="H13" s="52"/>
      <c r="I13" s="52"/>
      <c r="J13" s="52"/>
    </row>
    <row r="14" spans="2:18" s="4" customFormat="1" ht="25.5" customHeight="1" x14ac:dyDescent="0.2">
      <c r="B14" s="53" t="s">
        <v>8</v>
      </c>
      <c r="C14" s="54"/>
      <c r="D14" s="54"/>
      <c r="E14" s="54"/>
      <c r="F14" s="54"/>
      <c r="G14" s="54"/>
      <c r="H14" s="54"/>
      <c r="I14" s="54"/>
      <c r="J14" s="55"/>
    </row>
    <row r="15" spans="2:18" s="4" customFormat="1" ht="12.75" customHeight="1" x14ac:dyDescent="0.2">
      <c r="B15" s="56" t="s">
        <v>31</v>
      </c>
      <c r="C15" s="49" t="s">
        <v>9</v>
      </c>
      <c r="D15" s="46" t="s">
        <v>43</v>
      </c>
      <c r="E15" s="46" t="s">
        <v>10</v>
      </c>
      <c r="F15" s="6">
        <f>F16+F17</f>
        <v>25251.3</v>
      </c>
      <c r="G15" s="16">
        <f>G16+G17</f>
        <v>9430.1</v>
      </c>
      <c r="H15" s="6">
        <f t="shared" ref="H15" si="0">H16+H17</f>
        <v>7910.6</v>
      </c>
      <c r="I15" s="6">
        <f>I16+I17</f>
        <v>7910.6</v>
      </c>
      <c r="J15" s="14" t="s">
        <v>25</v>
      </c>
      <c r="L15" s="56" t="s">
        <v>31</v>
      </c>
      <c r="M15" s="6">
        <f>M16+M17</f>
        <v>23731.8</v>
      </c>
      <c r="N15" s="17">
        <f>N16+N17</f>
        <v>7910.6</v>
      </c>
      <c r="O15" s="6">
        <f t="shared" ref="O15" si="1">O16+O17</f>
        <v>7910.6</v>
      </c>
      <c r="P15" s="6">
        <f>P16+P17</f>
        <v>7910.6</v>
      </c>
      <c r="Q15" s="8">
        <f t="shared" ref="Q15:Q24" si="2">F15-M15</f>
        <v>1519.5</v>
      </c>
      <c r="R15" s="8">
        <f t="shared" ref="R15:R24" si="3">G15-N15</f>
        <v>1519.5</v>
      </c>
    </row>
    <row r="16" spans="2:18" s="4" customFormat="1" ht="38.25" x14ac:dyDescent="0.2">
      <c r="B16" s="57"/>
      <c r="C16" s="50"/>
      <c r="D16" s="47"/>
      <c r="E16" s="47"/>
      <c r="F16" s="6">
        <f>G16+H16+I16</f>
        <v>24528.7</v>
      </c>
      <c r="G16" s="16">
        <v>8707.5</v>
      </c>
      <c r="H16" s="6">
        <v>7910.6</v>
      </c>
      <c r="I16" s="6">
        <v>7910.6</v>
      </c>
      <c r="J16" s="14" t="s">
        <v>70</v>
      </c>
      <c r="L16" s="57"/>
      <c r="M16" s="6">
        <f>N16+O16+P16</f>
        <v>23002.7</v>
      </c>
      <c r="N16" s="17">
        <f>7910.6-729.1</f>
        <v>7181.5</v>
      </c>
      <c r="O16" s="6">
        <v>7910.6</v>
      </c>
      <c r="P16" s="6">
        <v>7910.6</v>
      </c>
      <c r="Q16" s="8">
        <f t="shared" si="2"/>
        <v>1526</v>
      </c>
      <c r="R16" s="8">
        <f t="shared" si="3"/>
        <v>1526</v>
      </c>
    </row>
    <row r="17" spans="2:18" s="4" customFormat="1" ht="25.5" x14ac:dyDescent="0.2">
      <c r="B17" s="58"/>
      <c r="C17" s="51"/>
      <c r="D17" s="48"/>
      <c r="E17" s="48"/>
      <c r="F17" s="6">
        <f>G17+H17+I17</f>
        <v>722.6</v>
      </c>
      <c r="G17" s="16">
        <v>722.6</v>
      </c>
      <c r="H17" s="6">
        <v>0</v>
      </c>
      <c r="I17" s="6">
        <v>0</v>
      </c>
      <c r="J17" s="14" t="s">
        <v>42</v>
      </c>
      <c r="L17" s="58"/>
      <c r="M17" s="6">
        <f>N17+O17+P17</f>
        <v>729.1</v>
      </c>
      <c r="N17" s="17">
        <v>729.1</v>
      </c>
      <c r="O17" s="6">
        <v>0</v>
      </c>
      <c r="P17" s="6">
        <v>0</v>
      </c>
      <c r="Q17" s="8">
        <f t="shared" si="2"/>
        <v>-6.5</v>
      </c>
      <c r="R17" s="8">
        <f t="shared" si="3"/>
        <v>-6.5</v>
      </c>
    </row>
    <row r="18" spans="2:18" s="4" customFormat="1" ht="42.95" customHeight="1" x14ac:dyDescent="0.2">
      <c r="B18" s="7" t="s">
        <v>32</v>
      </c>
      <c r="C18" s="12" t="s">
        <v>11</v>
      </c>
      <c r="D18" s="14" t="s">
        <v>43</v>
      </c>
      <c r="E18" s="14" t="s">
        <v>10</v>
      </c>
      <c r="F18" s="6">
        <f t="shared" ref="F18:F24" si="4">G18+H18+I18</f>
        <v>819</v>
      </c>
      <c r="G18" s="16">
        <v>305.8</v>
      </c>
      <c r="H18" s="6">
        <v>256.60000000000002</v>
      </c>
      <c r="I18" s="6">
        <v>256.60000000000002</v>
      </c>
      <c r="J18" s="14" t="s">
        <v>70</v>
      </c>
      <c r="L18" s="7" t="s">
        <v>32</v>
      </c>
      <c r="M18" s="6">
        <f t="shared" ref="M18" si="5">N18+O18+P18</f>
        <v>769.8</v>
      </c>
      <c r="N18" s="17">
        <v>256.60000000000002</v>
      </c>
      <c r="O18" s="6">
        <v>256.60000000000002</v>
      </c>
      <c r="P18" s="6">
        <v>256.60000000000002</v>
      </c>
      <c r="Q18" s="8">
        <f t="shared" si="2"/>
        <v>49.2</v>
      </c>
      <c r="R18" s="8">
        <f t="shared" si="3"/>
        <v>49.2</v>
      </c>
    </row>
    <row r="19" spans="2:18" s="4" customFormat="1" ht="12.75" customHeight="1" x14ac:dyDescent="0.2">
      <c r="B19" s="56" t="s">
        <v>33</v>
      </c>
      <c r="C19" s="49" t="s">
        <v>12</v>
      </c>
      <c r="D19" s="46" t="s">
        <v>43</v>
      </c>
      <c r="E19" s="46" t="s">
        <v>10</v>
      </c>
      <c r="F19" s="6">
        <f>G19+H19+I19</f>
        <v>2098.8000000000002</v>
      </c>
      <c r="G19" s="16">
        <f>G20+G21</f>
        <v>699.6</v>
      </c>
      <c r="H19" s="6">
        <f>H20+H21</f>
        <v>699.6</v>
      </c>
      <c r="I19" s="6">
        <f>I20+I21</f>
        <v>699.6</v>
      </c>
      <c r="J19" s="14" t="s">
        <v>25</v>
      </c>
      <c r="L19" s="56" t="s">
        <v>33</v>
      </c>
      <c r="M19" s="6">
        <f>N19+O19+P19</f>
        <v>2191.1999999999998</v>
      </c>
      <c r="N19" s="17">
        <f>N20+N21</f>
        <v>792</v>
      </c>
      <c r="O19" s="6">
        <f>O20+O21</f>
        <v>699.6</v>
      </c>
      <c r="P19" s="6">
        <f>P20+P21</f>
        <v>699.6</v>
      </c>
      <c r="Q19" s="8">
        <f t="shared" si="2"/>
        <v>-92.4</v>
      </c>
      <c r="R19" s="8">
        <f t="shared" si="3"/>
        <v>-92.4</v>
      </c>
    </row>
    <row r="20" spans="2:18" s="4" customFormat="1" ht="38.25" x14ac:dyDescent="0.2">
      <c r="B20" s="57"/>
      <c r="C20" s="50"/>
      <c r="D20" s="47"/>
      <c r="E20" s="47"/>
      <c r="F20" s="6">
        <f>G20+H20+I20</f>
        <v>1466.1</v>
      </c>
      <c r="G20" s="16">
        <v>66.900000000000006</v>
      </c>
      <c r="H20" s="6">
        <v>699.6</v>
      </c>
      <c r="I20" s="6">
        <v>699.6</v>
      </c>
      <c r="J20" s="14" t="s">
        <v>70</v>
      </c>
      <c r="K20" s="8"/>
      <c r="L20" s="57"/>
      <c r="M20" s="6">
        <f>N20+O20+P20</f>
        <v>1565</v>
      </c>
      <c r="N20" s="17">
        <f>699.6-N21+92.4</f>
        <v>165.8</v>
      </c>
      <c r="O20" s="6">
        <v>699.6</v>
      </c>
      <c r="P20" s="6">
        <v>699.6</v>
      </c>
      <c r="Q20" s="8">
        <f t="shared" si="2"/>
        <v>-98.9</v>
      </c>
      <c r="R20" s="8">
        <f t="shared" si="3"/>
        <v>-98.9</v>
      </c>
    </row>
    <row r="21" spans="2:18" s="4" customFormat="1" ht="63.75" x14ac:dyDescent="0.2">
      <c r="B21" s="58"/>
      <c r="C21" s="51"/>
      <c r="D21" s="48"/>
      <c r="E21" s="48"/>
      <c r="F21" s="6">
        <f>G21+H21+I21</f>
        <v>632.70000000000005</v>
      </c>
      <c r="G21" s="16">
        <v>632.70000000000005</v>
      </c>
      <c r="H21" s="6">
        <v>0</v>
      </c>
      <c r="I21" s="6">
        <v>0</v>
      </c>
      <c r="J21" s="14" t="s">
        <v>78</v>
      </c>
      <c r="L21" s="58"/>
      <c r="M21" s="6">
        <f>N21+O21+P21</f>
        <v>626.20000000000005</v>
      </c>
      <c r="N21" s="17">
        <v>626.20000000000005</v>
      </c>
      <c r="O21" s="6">
        <v>0</v>
      </c>
      <c r="P21" s="6">
        <v>0</v>
      </c>
      <c r="Q21" s="8">
        <f t="shared" si="2"/>
        <v>6.5</v>
      </c>
      <c r="R21" s="8">
        <f t="shared" si="3"/>
        <v>6.5</v>
      </c>
    </row>
    <row r="22" spans="2:18" s="4" customFormat="1" ht="42.95" customHeight="1" x14ac:dyDescent="0.2">
      <c r="B22" s="7" t="s">
        <v>34</v>
      </c>
      <c r="C22" s="12" t="s">
        <v>74</v>
      </c>
      <c r="D22" s="14" t="s">
        <v>43</v>
      </c>
      <c r="E22" s="14" t="s">
        <v>10</v>
      </c>
      <c r="F22" s="6">
        <f t="shared" si="4"/>
        <v>948.9</v>
      </c>
      <c r="G22" s="6">
        <v>505.1</v>
      </c>
      <c r="H22" s="6">
        <v>221.9</v>
      </c>
      <c r="I22" s="6">
        <v>221.9</v>
      </c>
      <c r="J22" s="14" t="s">
        <v>70</v>
      </c>
      <c r="L22" s="7" t="s">
        <v>34</v>
      </c>
      <c r="M22" s="6">
        <f t="shared" ref="M22:M24" si="6">N22+O22+P22</f>
        <v>948.9</v>
      </c>
      <c r="N22" s="6">
        <v>505.1</v>
      </c>
      <c r="O22" s="6">
        <v>221.9</v>
      </c>
      <c r="P22" s="6">
        <v>221.9</v>
      </c>
      <c r="Q22" s="8">
        <f t="shared" si="2"/>
        <v>0</v>
      </c>
      <c r="R22" s="8">
        <f t="shared" si="3"/>
        <v>0</v>
      </c>
    </row>
    <row r="23" spans="2:18" s="4" customFormat="1" ht="42.95" customHeight="1" x14ac:dyDescent="0.2">
      <c r="B23" s="7" t="s">
        <v>35</v>
      </c>
      <c r="C23" s="12" t="s">
        <v>13</v>
      </c>
      <c r="D23" s="14" t="s">
        <v>43</v>
      </c>
      <c r="E23" s="14" t="s">
        <v>10</v>
      </c>
      <c r="F23" s="6">
        <f t="shared" si="4"/>
        <v>3162.3</v>
      </c>
      <c r="G23" s="6">
        <v>1054.0999999999999</v>
      </c>
      <c r="H23" s="6">
        <v>1054.0999999999999</v>
      </c>
      <c r="I23" s="6">
        <v>1054.0999999999999</v>
      </c>
      <c r="J23" s="14" t="s">
        <v>70</v>
      </c>
      <c r="L23" s="7" t="s">
        <v>35</v>
      </c>
      <c r="M23" s="6">
        <f t="shared" si="6"/>
        <v>3162.3</v>
      </c>
      <c r="N23" s="6">
        <v>1054.0999999999999</v>
      </c>
      <c r="O23" s="6">
        <v>1054.0999999999999</v>
      </c>
      <c r="P23" s="6">
        <v>1054.0999999999999</v>
      </c>
      <c r="Q23" s="8">
        <f t="shared" si="2"/>
        <v>0</v>
      </c>
      <c r="R23" s="8">
        <f t="shared" si="3"/>
        <v>0</v>
      </c>
    </row>
    <row r="24" spans="2:18" s="4" customFormat="1" ht="42.95" customHeight="1" x14ac:dyDescent="0.2">
      <c r="B24" s="7" t="s">
        <v>36</v>
      </c>
      <c r="C24" s="12" t="s">
        <v>14</v>
      </c>
      <c r="D24" s="14" t="s">
        <v>43</v>
      </c>
      <c r="E24" s="14" t="s">
        <v>10</v>
      </c>
      <c r="F24" s="6">
        <f t="shared" si="4"/>
        <v>105</v>
      </c>
      <c r="G24" s="6">
        <v>35</v>
      </c>
      <c r="H24" s="6">
        <v>35</v>
      </c>
      <c r="I24" s="6">
        <v>35</v>
      </c>
      <c r="J24" s="14" t="s">
        <v>70</v>
      </c>
      <c r="L24" s="7" t="s">
        <v>36</v>
      </c>
      <c r="M24" s="6">
        <f t="shared" si="6"/>
        <v>105</v>
      </c>
      <c r="N24" s="6">
        <v>35</v>
      </c>
      <c r="O24" s="6">
        <v>35</v>
      </c>
      <c r="P24" s="6">
        <v>35</v>
      </c>
      <c r="Q24" s="8">
        <f t="shared" si="2"/>
        <v>0</v>
      </c>
      <c r="R24" s="8">
        <f t="shared" si="3"/>
        <v>0</v>
      </c>
    </row>
    <row r="25" spans="2:18" s="4" customFormat="1" ht="42.95" customHeight="1" x14ac:dyDescent="0.2">
      <c r="B25" s="7" t="s">
        <v>37</v>
      </c>
      <c r="C25" s="12" t="s">
        <v>15</v>
      </c>
      <c r="D25" s="14" t="s">
        <v>43</v>
      </c>
      <c r="E25" s="14" t="s">
        <v>10</v>
      </c>
      <c r="F25" s="45" t="s">
        <v>16</v>
      </c>
      <c r="G25" s="45"/>
      <c r="H25" s="45"/>
      <c r="I25" s="45"/>
      <c r="J25" s="45"/>
      <c r="L25" s="7" t="s">
        <v>37</v>
      </c>
      <c r="M25" s="45" t="s">
        <v>16</v>
      </c>
      <c r="N25" s="45"/>
      <c r="O25" s="45"/>
      <c r="P25" s="45"/>
      <c r="Q25" s="8"/>
      <c r="R25" s="8"/>
    </row>
    <row r="26" spans="2:18" s="4" customFormat="1" ht="18.75" customHeight="1" x14ac:dyDescent="0.2">
      <c r="B26" s="46"/>
      <c r="C26" s="49" t="s">
        <v>17</v>
      </c>
      <c r="D26" s="46" t="s">
        <v>43</v>
      </c>
      <c r="E26" s="46" t="s">
        <v>10</v>
      </c>
      <c r="F26" s="6">
        <f>G26+H26+I26</f>
        <v>32385.3</v>
      </c>
      <c r="G26" s="6">
        <f>G27+G28</f>
        <v>12029.7</v>
      </c>
      <c r="H26" s="6">
        <f>H27+H28</f>
        <v>10177.799999999999</v>
      </c>
      <c r="I26" s="6">
        <f>I27+I28</f>
        <v>10177.799999999999</v>
      </c>
      <c r="J26" s="14" t="s">
        <v>25</v>
      </c>
      <c r="L26" s="46"/>
      <c r="M26" s="6">
        <f>N26+O26+P26</f>
        <v>30909</v>
      </c>
      <c r="N26" s="6">
        <f>N27+N28</f>
        <v>10553.4</v>
      </c>
      <c r="O26" s="6">
        <f>O27+O28</f>
        <v>10177.799999999999</v>
      </c>
      <c r="P26" s="6">
        <f>P27+P28</f>
        <v>10177.799999999999</v>
      </c>
      <c r="Q26" s="8">
        <f t="shared" ref="Q26:R28" si="7">F26-M26</f>
        <v>1476.3</v>
      </c>
      <c r="R26" s="8">
        <f t="shared" si="7"/>
        <v>1476.3</v>
      </c>
    </row>
    <row r="27" spans="2:18" s="4" customFormat="1" ht="42" customHeight="1" x14ac:dyDescent="0.2">
      <c r="B27" s="47"/>
      <c r="C27" s="50"/>
      <c r="D27" s="47"/>
      <c r="E27" s="47"/>
      <c r="F27" s="6">
        <f>G27+H27+I27</f>
        <v>31030</v>
      </c>
      <c r="G27" s="6">
        <f>G16+G18+G20+G22+G23+G24</f>
        <v>10674.4</v>
      </c>
      <c r="H27" s="6">
        <f t="shared" ref="H27" si="8">H16+H18+H20+H22+H23+H24</f>
        <v>10177.799999999999</v>
      </c>
      <c r="I27" s="6">
        <f>I16+I18+I20+I22+I23+I24</f>
        <v>10177.799999999999</v>
      </c>
      <c r="J27" s="14" t="s">
        <v>70</v>
      </c>
      <c r="L27" s="47"/>
      <c r="M27" s="6">
        <f>N27+O27+P27</f>
        <v>29553.7</v>
      </c>
      <c r="N27" s="6">
        <f>N16+N18+N20+N22+N23+N24</f>
        <v>9198.1</v>
      </c>
      <c r="O27" s="6">
        <f t="shared" ref="O27" si="9">O16+O18+O20+O22+O23+O24</f>
        <v>10177.799999999999</v>
      </c>
      <c r="P27" s="6">
        <f>P16+P18+P20+P22+P23+P24</f>
        <v>10177.799999999999</v>
      </c>
      <c r="Q27" s="8">
        <f t="shared" si="7"/>
        <v>1476.3</v>
      </c>
      <c r="R27" s="8">
        <f t="shared" si="7"/>
        <v>1476.3</v>
      </c>
    </row>
    <row r="28" spans="2:18" s="4" customFormat="1" ht="25.5" x14ac:dyDescent="0.2">
      <c r="B28" s="48"/>
      <c r="C28" s="51"/>
      <c r="D28" s="48"/>
      <c r="E28" s="48"/>
      <c r="F28" s="6">
        <f>G28+H28+I28</f>
        <v>1355.3</v>
      </c>
      <c r="G28" s="6">
        <f>G17+G21</f>
        <v>1355.3</v>
      </c>
      <c r="H28" s="6">
        <f t="shared" ref="H28:I28" si="10">H17+H21</f>
        <v>0</v>
      </c>
      <c r="I28" s="6">
        <f t="shared" si="10"/>
        <v>0</v>
      </c>
      <c r="J28" s="14" t="s">
        <v>42</v>
      </c>
      <c r="L28" s="48"/>
      <c r="M28" s="6">
        <f>N28+O28+P28</f>
        <v>1355.3</v>
      </c>
      <c r="N28" s="6">
        <f>N17+N21</f>
        <v>1355.3</v>
      </c>
      <c r="O28" s="6">
        <f t="shared" ref="O28:P28" si="11">O17+O21</f>
        <v>0</v>
      </c>
      <c r="P28" s="6">
        <f t="shared" si="11"/>
        <v>0</v>
      </c>
      <c r="Q28" s="8">
        <f t="shared" si="7"/>
        <v>0</v>
      </c>
      <c r="R28" s="8">
        <f t="shared" si="7"/>
        <v>0</v>
      </c>
    </row>
    <row r="29" spans="2:18" ht="26.25" customHeight="1" x14ac:dyDescent="0.2">
      <c r="B29" s="52" t="s">
        <v>18</v>
      </c>
      <c r="C29" s="52"/>
      <c r="D29" s="52"/>
      <c r="E29" s="52"/>
      <c r="F29" s="52"/>
      <c r="G29" s="52"/>
      <c r="H29" s="52"/>
      <c r="I29" s="52"/>
      <c r="J29" s="52"/>
      <c r="L29" s="52" t="s">
        <v>18</v>
      </c>
      <c r="M29" s="52"/>
      <c r="N29" s="52"/>
      <c r="O29" s="52"/>
      <c r="P29" s="52"/>
      <c r="Q29" s="8"/>
      <c r="R29" s="8"/>
    </row>
    <row r="30" spans="2:18" ht="49.5" customHeight="1" x14ac:dyDescent="0.2">
      <c r="B30" s="7" t="s">
        <v>38</v>
      </c>
      <c r="C30" s="12" t="s">
        <v>19</v>
      </c>
      <c r="D30" s="14" t="s">
        <v>65</v>
      </c>
      <c r="E30" s="14" t="s">
        <v>10</v>
      </c>
      <c r="F30" s="6">
        <f>G30+H30+I30</f>
        <v>25572.9</v>
      </c>
      <c r="G30" s="6">
        <v>8524.2999999999993</v>
      </c>
      <c r="H30" s="6">
        <v>8524.2999999999993</v>
      </c>
      <c r="I30" s="6">
        <v>8524.2999999999993</v>
      </c>
      <c r="J30" s="14" t="s">
        <v>70</v>
      </c>
      <c r="L30" s="7" t="s">
        <v>38</v>
      </c>
      <c r="M30" s="6">
        <f>N30+O30+P30</f>
        <v>25572.9</v>
      </c>
      <c r="N30" s="6">
        <v>8524.2999999999993</v>
      </c>
      <c r="O30" s="6">
        <v>8524.2999999999993</v>
      </c>
      <c r="P30" s="6">
        <v>8524.2999999999993</v>
      </c>
      <c r="Q30" s="8">
        <f t="shared" ref="Q30:R34" si="12">F30-M30</f>
        <v>0</v>
      </c>
      <c r="R30" s="8">
        <f t="shared" si="12"/>
        <v>0</v>
      </c>
    </row>
    <row r="31" spans="2:18" ht="49.5" customHeight="1" x14ac:dyDescent="0.2">
      <c r="B31" s="14"/>
      <c r="C31" s="12" t="s">
        <v>20</v>
      </c>
      <c r="D31" s="14" t="s">
        <v>65</v>
      </c>
      <c r="E31" s="14"/>
      <c r="F31" s="6">
        <f>G31+H31+I31</f>
        <v>25572.9</v>
      </c>
      <c r="G31" s="6">
        <f>G30</f>
        <v>8524.2999999999993</v>
      </c>
      <c r="H31" s="6">
        <f t="shared" ref="H31:I31" si="13">H30</f>
        <v>8524.2999999999993</v>
      </c>
      <c r="I31" s="6">
        <f t="shared" si="13"/>
        <v>8524.2999999999993</v>
      </c>
      <c r="J31" s="14" t="s">
        <v>70</v>
      </c>
      <c r="L31" s="14"/>
      <c r="M31" s="6">
        <f>N31+O31+P31</f>
        <v>25572.9</v>
      </c>
      <c r="N31" s="6">
        <f>N30</f>
        <v>8524.2999999999993</v>
      </c>
      <c r="O31" s="6">
        <f t="shared" ref="O31:P31" si="14">O30</f>
        <v>8524.2999999999993</v>
      </c>
      <c r="P31" s="6">
        <f t="shared" si="14"/>
        <v>8524.2999999999993</v>
      </c>
      <c r="Q31" s="8">
        <f t="shared" si="12"/>
        <v>0</v>
      </c>
      <c r="R31" s="8">
        <f t="shared" si="12"/>
        <v>0</v>
      </c>
    </row>
    <row r="32" spans="2:18" ht="12.75" customHeight="1" x14ac:dyDescent="0.2">
      <c r="B32" s="59"/>
      <c r="C32" s="49" t="s">
        <v>21</v>
      </c>
      <c r="D32" s="62"/>
      <c r="E32" s="46" t="s">
        <v>10</v>
      </c>
      <c r="F32" s="6">
        <f>G32+H32+I32</f>
        <v>57958.2</v>
      </c>
      <c r="G32" s="6">
        <f>G33+G34</f>
        <v>20554</v>
      </c>
      <c r="H32" s="6">
        <f t="shared" ref="H32" si="15">H33+H34</f>
        <v>18702.099999999999</v>
      </c>
      <c r="I32" s="6">
        <f>I33+I34</f>
        <v>18702.099999999999</v>
      </c>
      <c r="J32" s="14" t="s">
        <v>25</v>
      </c>
      <c r="L32" s="59"/>
      <c r="M32" s="6">
        <f>N32+O32+P32</f>
        <v>56481.9</v>
      </c>
      <c r="N32" s="6">
        <f>N33+N34</f>
        <v>19077.7</v>
      </c>
      <c r="O32" s="6">
        <f t="shared" ref="O32" si="16">O33+O34</f>
        <v>18702.099999999999</v>
      </c>
      <c r="P32" s="6">
        <f>P33+P34</f>
        <v>18702.099999999999</v>
      </c>
      <c r="Q32" s="8">
        <f t="shared" si="12"/>
        <v>1476.3</v>
      </c>
      <c r="R32" s="8">
        <f t="shared" si="12"/>
        <v>1476.3</v>
      </c>
    </row>
    <row r="33" spans="2:18" ht="38.25" customHeight="1" x14ac:dyDescent="0.2">
      <c r="B33" s="60"/>
      <c r="C33" s="50"/>
      <c r="D33" s="63"/>
      <c r="E33" s="47"/>
      <c r="F33" s="6">
        <f>G33+H33+I33</f>
        <v>56602.9</v>
      </c>
      <c r="G33" s="6">
        <f>G31+G27</f>
        <v>19198.7</v>
      </c>
      <c r="H33" s="6">
        <f>H31+H27</f>
        <v>18702.099999999999</v>
      </c>
      <c r="I33" s="6">
        <f>I31+I27</f>
        <v>18702.099999999999</v>
      </c>
      <c r="J33" s="14" t="s">
        <v>70</v>
      </c>
      <c r="L33" s="60"/>
      <c r="M33" s="6">
        <f>N33+O33+P33</f>
        <v>55126.6</v>
      </c>
      <c r="N33" s="6">
        <f>N31+N27</f>
        <v>17722.400000000001</v>
      </c>
      <c r="O33" s="6">
        <f>O31+O27</f>
        <v>18702.099999999999</v>
      </c>
      <c r="P33" s="6">
        <f>P31+P27</f>
        <v>18702.099999999999</v>
      </c>
      <c r="Q33" s="8">
        <f t="shared" si="12"/>
        <v>1476.3</v>
      </c>
      <c r="R33" s="8">
        <f t="shared" si="12"/>
        <v>1476.3</v>
      </c>
    </row>
    <row r="34" spans="2:18" ht="26.25" customHeight="1" x14ac:dyDescent="0.2">
      <c r="B34" s="61"/>
      <c r="C34" s="51"/>
      <c r="D34" s="64"/>
      <c r="E34" s="48"/>
      <c r="F34" s="6">
        <f>G34+H34+I34</f>
        <v>1355.3</v>
      </c>
      <c r="G34" s="6">
        <f>G28</f>
        <v>1355.3</v>
      </c>
      <c r="H34" s="6">
        <f t="shared" ref="H34" si="17">H28</f>
        <v>0</v>
      </c>
      <c r="I34" s="6">
        <f>I28</f>
        <v>0</v>
      </c>
      <c r="J34" s="14" t="s">
        <v>42</v>
      </c>
      <c r="L34" s="61"/>
      <c r="M34" s="6">
        <f>N34+O34+P34</f>
        <v>1355.3</v>
      </c>
      <c r="N34" s="6">
        <f>N28</f>
        <v>1355.3</v>
      </c>
      <c r="O34" s="6">
        <f t="shared" ref="O34" si="18">O28</f>
        <v>0</v>
      </c>
      <c r="P34" s="6">
        <f>P28</f>
        <v>0</v>
      </c>
      <c r="Q34" s="8">
        <f t="shared" si="12"/>
        <v>0</v>
      </c>
      <c r="R34" s="8">
        <f t="shared" si="12"/>
        <v>0</v>
      </c>
    </row>
    <row r="35" spans="2:18" ht="24.75" customHeight="1" x14ac:dyDescent="0.2">
      <c r="B35" s="53" t="s">
        <v>59</v>
      </c>
      <c r="C35" s="54"/>
      <c r="D35" s="54"/>
      <c r="E35" s="54"/>
      <c r="F35" s="54"/>
      <c r="G35" s="54"/>
      <c r="H35" s="54"/>
      <c r="I35" s="54"/>
      <c r="J35" s="55"/>
      <c r="L35" s="53" t="s">
        <v>59</v>
      </c>
      <c r="M35" s="54"/>
      <c r="N35" s="54"/>
      <c r="O35" s="54"/>
      <c r="P35" s="54"/>
      <c r="Q35" s="8"/>
      <c r="R35" s="8"/>
    </row>
    <row r="36" spans="2:18" ht="27" customHeight="1" x14ac:dyDescent="0.2">
      <c r="B36" s="53" t="s">
        <v>56</v>
      </c>
      <c r="C36" s="54"/>
      <c r="D36" s="54"/>
      <c r="E36" s="54"/>
      <c r="F36" s="54"/>
      <c r="G36" s="54"/>
      <c r="H36" s="54"/>
      <c r="I36" s="54"/>
      <c r="J36" s="55"/>
      <c r="L36" s="53" t="s">
        <v>56</v>
      </c>
      <c r="M36" s="54"/>
      <c r="N36" s="54"/>
      <c r="O36" s="54"/>
      <c r="P36" s="54"/>
      <c r="Q36" s="8"/>
      <c r="R36" s="8"/>
    </row>
    <row r="37" spans="2:18" ht="25.5" customHeight="1" x14ac:dyDescent="0.2">
      <c r="B37" s="14" t="s">
        <v>39</v>
      </c>
      <c r="C37" s="12" t="s">
        <v>57</v>
      </c>
      <c r="D37" s="14" t="s">
        <v>53</v>
      </c>
      <c r="E37" s="14" t="s">
        <v>10</v>
      </c>
      <c r="F37" s="6">
        <f>G37+H37+I37</f>
        <v>50</v>
      </c>
      <c r="G37" s="6">
        <v>50</v>
      </c>
      <c r="H37" s="6">
        <v>0</v>
      </c>
      <c r="I37" s="6">
        <v>0</v>
      </c>
      <c r="J37" s="14" t="s">
        <v>42</v>
      </c>
      <c r="L37" s="14" t="s">
        <v>39</v>
      </c>
      <c r="M37" s="6">
        <f>N37+O37+P37</f>
        <v>50</v>
      </c>
      <c r="N37" s="6">
        <v>50</v>
      </c>
      <c r="O37" s="6">
        <v>0</v>
      </c>
      <c r="P37" s="6">
        <v>0</v>
      </c>
      <c r="Q37" s="8">
        <f t="shared" ref="Q37:R39" si="19">F37-M37</f>
        <v>0</v>
      </c>
      <c r="R37" s="8">
        <f t="shared" si="19"/>
        <v>0</v>
      </c>
    </row>
    <row r="38" spans="2:18" ht="26.25" customHeight="1" x14ac:dyDescent="0.2">
      <c r="B38" s="13"/>
      <c r="C38" s="12" t="s">
        <v>24</v>
      </c>
      <c r="D38" s="14" t="s">
        <v>53</v>
      </c>
      <c r="E38" s="14" t="s">
        <v>10</v>
      </c>
      <c r="F38" s="6">
        <f>F37</f>
        <v>50</v>
      </c>
      <c r="G38" s="6">
        <f>G37</f>
        <v>50</v>
      </c>
      <c r="H38" s="6">
        <f t="shared" ref="H38:I39" si="20">H37</f>
        <v>0</v>
      </c>
      <c r="I38" s="6">
        <f t="shared" si="20"/>
        <v>0</v>
      </c>
      <c r="J38" s="14" t="s">
        <v>42</v>
      </c>
      <c r="L38" s="13"/>
      <c r="M38" s="6">
        <f>M37</f>
        <v>50</v>
      </c>
      <c r="N38" s="6">
        <f>N37</f>
        <v>50</v>
      </c>
      <c r="O38" s="6">
        <f t="shared" ref="O38:P39" si="21">O37</f>
        <v>0</v>
      </c>
      <c r="P38" s="6">
        <f t="shared" si="21"/>
        <v>0</v>
      </c>
      <c r="Q38" s="8">
        <f t="shared" si="19"/>
        <v>0</v>
      </c>
      <c r="R38" s="8">
        <f t="shared" si="19"/>
        <v>0</v>
      </c>
    </row>
    <row r="39" spans="2:18" ht="27" customHeight="1" x14ac:dyDescent="0.2">
      <c r="B39" s="13"/>
      <c r="C39" s="12" t="s">
        <v>27</v>
      </c>
      <c r="D39" s="14" t="s">
        <v>53</v>
      </c>
      <c r="E39" s="14" t="s">
        <v>10</v>
      </c>
      <c r="F39" s="6">
        <f>F38</f>
        <v>50</v>
      </c>
      <c r="G39" s="6">
        <f>G38</f>
        <v>50</v>
      </c>
      <c r="H39" s="6">
        <f t="shared" si="20"/>
        <v>0</v>
      </c>
      <c r="I39" s="6">
        <f t="shared" si="20"/>
        <v>0</v>
      </c>
      <c r="J39" s="14" t="s">
        <v>42</v>
      </c>
      <c r="L39" s="13"/>
      <c r="M39" s="6">
        <f>M38</f>
        <v>50</v>
      </c>
      <c r="N39" s="6">
        <f>N38</f>
        <v>50</v>
      </c>
      <c r="O39" s="6">
        <f t="shared" si="21"/>
        <v>0</v>
      </c>
      <c r="P39" s="6">
        <f t="shared" si="21"/>
        <v>0</v>
      </c>
      <c r="Q39" s="8">
        <f t="shared" si="19"/>
        <v>0</v>
      </c>
      <c r="R39" s="8">
        <f t="shared" si="19"/>
        <v>0</v>
      </c>
    </row>
    <row r="40" spans="2:18" ht="27" customHeight="1" x14ac:dyDescent="0.2">
      <c r="B40" s="53" t="s">
        <v>64</v>
      </c>
      <c r="C40" s="54"/>
      <c r="D40" s="54"/>
      <c r="E40" s="54"/>
      <c r="F40" s="54"/>
      <c r="G40" s="54"/>
      <c r="H40" s="54"/>
      <c r="I40" s="54"/>
      <c r="J40" s="55"/>
      <c r="L40" s="53" t="s">
        <v>64</v>
      </c>
      <c r="M40" s="54"/>
      <c r="N40" s="54"/>
      <c r="O40" s="54"/>
      <c r="P40" s="54"/>
      <c r="Q40" s="8"/>
      <c r="R40" s="8"/>
    </row>
    <row r="41" spans="2:18" ht="26.25" customHeight="1" x14ac:dyDescent="0.2">
      <c r="B41" s="53" t="s">
        <v>44</v>
      </c>
      <c r="C41" s="54"/>
      <c r="D41" s="54"/>
      <c r="E41" s="54"/>
      <c r="F41" s="54"/>
      <c r="G41" s="54"/>
      <c r="H41" s="54"/>
      <c r="I41" s="54"/>
      <c r="J41" s="55"/>
      <c r="L41" s="53" t="s">
        <v>44</v>
      </c>
      <c r="M41" s="54"/>
      <c r="N41" s="54"/>
      <c r="O41" s="54"/>
      <c r="P41" s="54"/>
      <c r="Q41" s="8"/>
      <c r="R41" s="8"/>
    </row>
    <row r="42" spans="2:18" ht="27.75" customHeight="1" x14ac:dyDescent="0.2">
      <c r="B42" s="52" t="s">
        <v>45</v>
      </c>
      <c r="C42" s="52"/>
      <c r="D42" s="52"/>
      <c r="E42" s="52"/>
      <c r="F42" s="52"/>
      <c r="G42" s="52"/>
      <c r="H42" s="52"/>
      <c r="I42" s="52"/>
      <c r="J42" s="52"/>
      <c r="L42" s="52" t="s">
        <v>45</v>
      </c>
      <c r="M42" s="52"/>
      <c r="N42" s="52"/>
      <c r="O42" s="52"/>
      <c r="P42" s="52"/>
      <c r="Q42" s="8"/>
      <c r="R42" s="8"/>
    </row>
    <row r="43" spans="2:18" ht="38.25" x14ac:dyDescent="0.2">
      <c r="B43" s="7" t="s">
        <v>40</v>
      </c>
      <c r="C43" s="12" t="s">
        <v>75</v>
      </c>
      <c r="D43" s="14" t="s">
        <v>22</v>
      </c>
      <c r="E43" s="14" t="s">
        <v>10</v>
      </c>
      <c r="F43" s="45" t="s">
        <v>16</v>
      </c>
      <c r="G43" s="45"/>
      <c r="H43" s="45"/>
      <c r="I43" s="45"/>
      <c r="J43" s="45"/>
      <c r="L43" s="7" t="s">
        <v>40</v>
      </c>
      <c r="M43" s="45" t="s">
        <v>16</v>
      </c>
      <c r="N43" s="45"/>
      <c r="O43" s="45"/>
      <c r="P43" s="45"/>
      <c r="Q43" s="8"/>
      <c r="R43" s="8"/>
    </row>
    <row r="44" spans="2:18" ht="38.25" x14ac:dyDescent="0.2">
      <c r="B44" s="7" t="s">
        <v>41</v>
      </c>
      <c r="C44" s="12" t="s">
        <v>79</v>
      </c>
      <c r="D44" s="14" t="s">
        <v>22</v>
      </c>
      <c r="E44" s="14" t="s">
        <v>10</v>
      </c>
      <c r="F44" s="6">
        <f>G44+H44+I44</f>
        <v>20</v>
      </c>
      <c r="G44" s="6">
        <v>10</v>
      </c>
      <c r="H44" s="6">
        <v>0</v>
      </c>
      <c r="I44" s="6">
        <v>10</v>
      </c>
      <c r="J44" s="14" t="s">
        <v>70</v>
      </c>
      <c r="L44" s="7" t="s">
        <v>41</v>
      </c>
      <c r="M44" s="6">
        <f>N44+O44+P44</f>
        <v>20</v>
      </c>
      <c r="N44" s="6">
        <v>10</v>
      </c>
      <c r="O44" s="6">
        <v>0</v>
      </c>
      <c r="P44" s="6">
        <v>10</v>
      </c>
      <c r="Q44" s="8">
        <f t="shared" ref="Q44:R49" si="22">F44-M44</f>
        <v>0</v>
      </c>
      <c r="R44" s="8">
        <f t="shared" si="22"/>
        <v>0</v>
      </c>
    </row>
    <row r="45" spans="2:18" ht="38.25" x14ac:dyDescent="0.2">
      <c r="B45" s="7" t="s">
        <v>46</v>
      </c>
      <c r="C45" s="12" t="s">
        <v>23</v>
      </c>
      <c r="D45" s="14" t="s">
        <v>22</v>
      </c>
      <c r="E45" s="14" t="s">
        <v>10</v>
      </c>
      <c r="F45" s="6">
        <f t="shared" ref="F45:F46" si="23">G45+H45+I45</f>
        <v>40</v>
      </c>
      <c r="G45" s="6">
        <v>0</v>
      </c>
      <c r="H45" s="6">
        <v>40</v>
      </c>
      <c r="I45" s="6">
        <v>0</v>
      </c>
      <c r="J45" s="14" t="s">
        <v>71</v>
      </c>
      <c r="L45" s="7" t="s">
        <v>46</v>
      </c>
      <c r="M45" s="6">
        <f t="shared" ref="M45:M46" si="24">N45+O45+P45</f>
        <v>40</v>
      </c>
      <c r="N45" s="6">
        <v>0</v>
      </c>
      <c r="O45" s="6">
        <v>40</v>
      </c>
      <c r="P45" s="6">
        <v>0</v>
      </c>
      <c r="Q45" s="8">
        <f t="shared" si="22"/>
        <v>0</v>
      </c>
      <c r="R45" s="8">
        <f t="shared" si="22"/>
        <v>0</v>
      </c>
    </row>
    <row r="46" spans="2:18" ht="51" x14ac:dyDescent="0.2">
      <c r="B46" s="7" t="s">
        <v>47</v>
      </c>
      <c r="C46" s="12" t="s">
        <v>76</v>
      </c>
      <c r="D46" s="14" t="s">
        <v>22</v>
      </c>
      <c r="E46" s="14" t="s">
        <v>10</v>
      </c>
      <c r="F46" s="6">
        <f t="shared" si="23"/>
        <v>8908.5</v>
      </c>
      <c r="G46" s="6">
        <v>2969.5</v>
      </c>
      <c r="H46" s="6">
        <v>2969.5</v>
      </c>
      <c r="I46" s="6">
        <v>2969.5</v>
      </c>
      <c r="J46" s="14" t="s">
        <v>54</v>
      </c>
      <c r="L46" s="7" t="s">
        <v>47</v>
      </c>
      <c r="M46" s="6">
        <f t="shared" si="24"/>
        <v>8908.5</v>
      </c>
      <c r="N46" s="6">
        <v>2969.5</v>
      </c>
      <c r="O46" s="6">
        <v>2969.5</v>
      </c>
      <c r="P46" s="6">
        <v>2969.5</v>
      </c>
      <c r="Q46" s="8">
        <f t="shared" si="22"/>
        <v>0</v>
      </c>
      <c r="R46" s="8">
        <f t="shared" si="22"/>
        <v>0</v>
      </c>
    </row>
    <row r="47" spans="2:18" ht="12.75" customHeight="1" x14ac:dyDescent="0.2">
      <c r="B47" s="45"/>
      <c r="C47" s="49" t="s">
        <v>48</v>
      </c>
      <c r="D47" s="45" t="s">
        <v>22</v>
      </c>
      <c r="E47" s="45" t="s">
        <v>10</v>
      </c>
      <c r="F47" s="6">
        <f>F46+F45+F44</f>
        <v>8968.5</v>
      </c>
      <c r="G47" s="6">
        <f t="shared" ref="G47:I47" si="25">G46+G45+G44</f>
        <v>2979.5</v>
      </c>
      <c r="H47" s="6">
        <f t="shared" si="25"/>
        <v>3009.5</v>
      </c>
      <c r="I47" s="6">
        <f t="shared" si="25"/>
        <v>2979.5</v>
      </c>
      <c r="J47" s="14" t="s">
        <v>25</v>
      </c>
      <c r="L47" s="45"/>
      <c r="M47" s="6">
        <f>M46+M45+M44</f>
        <v>8968.5</v>
      </c>
      <c r="N47" s="6">
        <f t="shared" ref="N47:P47" si="26">N46+N45+N44</f>
        <v>2979.5</v>
      </c>
      <c r="O47" s="6">
        <f t="shared" si="26"/>
        <v>3009.5</v>
      </c>
      <c r="P47" s="6">
        <f t="shared" si="26"/>
        <v>2979.5</v>
      </c>
      <c r="Q47" s="8">
        <f t="shared" si="22"/>
        <v>0</v>
      </c>
      <c r="R47" s="8">
        <f t="shared" si="22"/>
        <v>0</v>
      </c>
    </row>
    <row r="48" spans="2:18" ht="38.25" x14ac:dyDescent="0.2">
      <c r="B48" s="45"/>
      <c r="C48" s="50"/>
      <c r="D48" s="45"/>
      <c r="E48" s="45"/>
      <c r="F48" s="6">
        <f>F44+F45</f>
        <v>60</v>
      </c>
      <c r="G48" s="6">
        <f t="shared" ref="G48:I48" si="27">G44+G45</f>
        <v>10</v>
      </c>
      <c r="H48" s="6">
        <f t="shared" si="27"/>
        <v>40</v>
      </c>
      <c r="I48" s="6">
        <f t="shared" si="27"/>
        <v>10</v>
      </c>
      <c r="J48" s="14" t="s">
        <v>70</v>
      </c>
      <c r="L48" s="45"/>
      <c r="M48" s="6">
        <f>M44+M45</f>
        <v>60</v>
      </c>
      <c r="N48" s="6">
        <f t="shared" ref="N48:P48" si="28">N44+N45</f>
        <v>10</v>
      </c>
      <c r="O48" s="6">
        <f t="shared" si="28"/>
        <v>40</v>
      </c>
      <c r="P48" s="6">
        <f t="shared" si="28"/>
        <v>10</v>
      </c>
      <c r="Q48" s="8">
        <f t="shared" si="22"/>
        <v>0</v>
      </c>
      <c r="R48" s="8">
        <f t="shared" si="22"/>
        <v>0</v>
      </c>
    </row>
    <row r="49" spans="2:18" ht="25.5" x14ac:dyDescent="0.2">
      <c r="B49" s="45"/>
      <c r="C49" s="51"/>
      <c r="D49" s="45"/>
      <c r="E49" s="45"/>
      <c r="F49" s="6">
        <f>F46</f>
        <v>8908.5</v>
      </c>
      <c r="G49" s="6">
        <f t="shared" ref="G49:I49" si="29">G46</f>
        <v>2969.5</v>
      </c>
      <c r="H49" s="6">
        <f t="shared" si="29"/>
        <v>2969.5</v>
      </c>
      <c r="I49" s="6">
        <f t="shared" si="29"/>
        <v>2969.5</v>
      </c>
      <c r="J49" s="14" t="s">
        <v>54</v>
      </c>
      <c r="L49" s="45"/>
      <c r="M49" s="6">
        <f>M46</f>
        <v>8908.5</v>
      </c>
      <c r="N49" s="6">
        <f t="shared" ref="N49:P49" si="30">N46</f>
        <v>2969.5</v>
      </c>
      <c r="O49" s="6">
        <f t="shared" si="30"/>
        <v>2969.5</v>
      </c>
      <c r="P49" s="6">
        <f t="shared" si="30"/>
        <v>2969.5</v>
      </c>
      <c r="Q49" s="8">
        <f t="shared" si="22"/>
        <v>0</v>
      </c>
      <c r="R49" s="8">
        <f t="shared" si="22"/>
        <v>0</v>
      </c>
    </row>
    <row r="50" spans="2:18" ht="28.5" customHeight="1" x14ac:dyDescent="0.2">
      <c r="B50" s="52" t="s">
        <v>49</v>
      </c>
      <c r="C50" s="52"/>
      <c r="D50" s="52"/>
      <c r="E50" s="52"/>
      <c r="F50" s="52"/>
      <c r="G50" s="52"/>
      <c r="H50" s="52"/>
      <c r="I50" s="52"/>
      <c r="J50" s="52"/>
      <c r="L50" s="52" t="s">
        <v>49</v>
      </c>
      <c r="M50" s="52"/>
      <c r="N50" s="52"/>
      <c r="O50" s="52"/>
      <c r="P50" s="52"/>
      <c r="Q50" s="8"/>
      <c r="R50" s="8"/>
    </row>
    <row r="51" spans="2:18" ht="31.5" customHeight="1" x14ac:dyDescent="0.2">
      <c r="B51" s="7" t="s">
        <v>50</v>
      </c>
      <c r="C51" s="12" t="s">
        <v>77</v>
      </c>
      <c r="D51" s="14" t="s">
        <v>22</v>
      </c>
      <c r="E51" s="14" t="s">
        <v>10</v>
      </c>
      <c r="F51" s="45" t="s">
        <v>16</v>
      </c>
      <c r="G51" s="45"/>
      <c r="H51" s="45"/>
      <c r="I51" s="45"/>
      <c r="J51" s="45"/>
      <c r="L51" s="7" t="s">
        <v>50</v>
      </c>
      <c r="M51" s="45" t="s">
        <v>16</v>
      </c>
      <c r="N51" s="45"/>
      <c r="O51" s="45"/>
      <c r="P51" s="45"/>
      <c r="Q51" s="8"/>
      <c r="R51" s="8"/>
    </row>
    <row r="52" spans="2:18" ht="51" x14ac:dyDescent="0.2">
      <c r="B52" s="7" t="s">
        <v>51</v>
      </c>
      <c r="C52" s="12" t="s">
        <v>26</v>
      </c>
      <c r="D52" s="14" t="s">
        <v>22</v>
      </c>
      <c r="E52" s="14" t="s">
        <v>10</v>
      </c>
      <c r="F52" s="45" t="s">
        <v>16</v>
      </c>
      <c r="G52" s="45"/>
      <c r="H52" s="45"/>
      <c r="I52" s="45"/>
      <c r="J52" s="45"/>
      <c r="L52" s="7" t="s">
        <v>51</v>
      </c>
      <c r="M52" s="45" t="s">
        <v>16</v>
      </c>
      <c r="N52" s="45"/>
      <c r="O52" s="45"/>
      <c r="P52" s="45"/>
      <c r="Q52" s="8"/>
      <c r="R52" s="8"/>
    </row>
    <row r="53" spans="2:18" ht="15.75" customHeight="1" x14ac:dyDescent="0.2">
      <c r="B53" s="65"/>
      <c r="C53" s="52" t="s">
        <v>52</v>
      </c>
      <c r="D53" s="45" t="s">
        <v>22</v>
      </c>
      <c r="E53" s="45" t="s">
        <v>10</v>
      </c>
      <c r="F53" s="6">
        <f>F47</f>
        <v>8968.5</v>
      </c>
      <c r="G53" s="6">
        <f t="shared" ref="G53:I53" si="31">G47</f>
        <v>2979.5</v>
      </c>
      <c r="H53" s="6">
        <f t="shared" si="31"/>
        <v>3009.5</v>
      </c>
      <c r="I53" s="6">
        <f t="shared" si="31"/>
        <v>2979.5</v>
      </c>
      <c r="J53" s="14" t="s">
        <v>25</v>
      </c>
      <c r="L53" s="65"/>
      <c r="M53" s="6">
        <f>M47</f>
        <v>8968.5</v>
      </c>
      <c r="N53" s="6">
        <f t="shared" ref="N53:P53" si="32">N47</f>
        <v>2979.5</v>
      </c>
      <c r="O53" s="6">
        <f t="shared" si="32"/>
        <v>3009.5</v>
      </c>
      <c r="P53" s="6">
        <f t="shared" si="32"/>
        <v>2979.5</v>
      </c>
      <c r="Q53" s="8">
        <f t="shared" ref="Q53:Q67" si="33">F53-M53</f>
        <v>0</v>
      </c>
      <c r="R53" s="8">
        <f t="shared" ref="R53:R67" si="34">G53-N53</f>
        <v>0</v>
      </c>
    </row>
    <row r="54" spans="2:18" ht="42" customHeight="1" x14ac:dyDescent="0.2">
      <c r="B54" s="65"/>
      <c r="C54" s="52"/>
      <c r="D54" s="45"/>
      <c r="E54" s="45"/>
      <c r="F54" s="6">
        <f t="shared" ref="F54:I55" si="35">F48</f>
        <v>60</v>
      </c>
      <c r="G54" s="6">
        <f t="shared" si="35"/>
        <v>10</v>
      </c>
      <c r="H54" s="6">
        <f t="shared" si="35"/>
        <v>40</v>
      </c>
      <c r="I54" s="6">
        <f t="shared" si="35"/>
        <v>10</v>
      </c>
      <c r="J54" s="14" t="s">
        <v>70</v>
      </c>
      <c r="L54" s="65"/>
      <c r="M54" s="6">
        <f t="shared" ref="M54:P55" si="36">M48</f>
        <v>60</v>
      </c>
      <c r="N54" s="6">
        <f t="shared" si="36"/>
        <v>10</v>
      </c>
      <c r="O54" s="6">
        <f t="shared" si="36"/>
        <v>40</v>
      </c>
      <c r="P54" s="6">
        <f t="shared" si="36"/>
        <v>10</v>
      </c>
      <c r="Q54" s="8">
        <f t="shared" si="33"/>
        <v>0</v>
      </c>
      <c r="R54" s="8">
        <f t="shared" si="34"/>
        <v>0</v>
      </c>
    </row>
    <row r="55" spans="2:18" ht="25.5" x14ac:dyDescent="0.2">
      <c r="B55" s="65"/>
      <c r="C55" s="52"/>
      <c r="D55" s="45"/>
      <c r="E55" s="45"/>
      <c r="F55" s="6">
        <f t="shared" si="35"/>
        <v>8908.5</v>
      </c>
      <c r="G55" s="6">
        <f t="shared" si="35"/>
        <v>2969.5</v>
      </c>
      <c r="H55" s="6">
        <f t="shared" si="35"/>
        <v>2969.5</v>
      </c>
      <c r="I55" s="6">
        <f t="shared" si="35"/>
        <v>2969.5</v>
      </c>
      <c r="J55" s="14" t="s">
        <v>54</v>
      </c>
      <c r="L55" s="65"/>
      <c r="M55" s="6">
        <f t="shared" si="36"/>
        <v>8908.5</v>
      </c>
      <c r="N55" s="6">
        <f t="shared" si="36"/>
        <v>2969.5</v>
      </c>
      <c r="O55" s="6">
        <f t="shared" si="36"/>
        <v>2969.5</v>
      </c>
      <c r="P55" s="6">
        <f t="shared" si="36"/>
        <v>2969.5</v>
      </c>
      <c r="Q55" s="8">
        <f t="shared" si="33"/>
        <v>0</v>
      </c>
      <c r="R55" s="8">
        <f t="shared" si="34"/>
        <v>0</v>
      </c>
    </row>
    <row r="56" spans="2:18" ht="34.5" customHeight="1" x14ac:dyDescent="0.2">
      <c r="B56" s="66"/>
      <c r="C56" s="52" t="s">
        <v>55</v>
      </c>
      <c r="D56" s="65"/>
      <c r="E56" s="45" t="s">
        <v>10</v>
      </c>
      <c r="F56" s="6">
        <f>F32+F39+F53</f>
        <v>66976.7</v>
      </c>
      <c r="G56" s="6">
        <f>G32+G39+G53</f>
        <v>23583.5</v>
      </c>
      <c r="H56" s="6">
        <f>H32+H39+H53</f>
        <v>21711.599999999999</v>
      </c>
      <c r="I56" s="6">
        <f>I32+I39+I53</f>
        <v>21681.599999999999</v>
      </c>
      <c r="J56" s="14" t="s">
        <v>25</v>
      </c>
      <c r="L56" s="66"/>
      <c r="M56" s="6">
        <f>M32+M39+M53</f>
        <v>65500.4</v>
      </c>
      <c r="N56" s="6">
        <f>N32+N39+N53</f>
        <v>22107.200000000001</v>
      </c>
      <c r="O56" s="6">
        <f>O32+O39+O53</f>
        <v>21711.599999999999</v>
      </c>
      <c r="P56" s="6">
        <f>P32+P39+P53</f>
        <v>21681.599999999999</v>
      </c>
      <c r="Q56" s="8">
        <f t="shared" si="33"/>
        <v>1476.3</v>
      </c>
      <c r="R56" s="8">
        <f t="shared" si="34"/>
        <v>1476.3</v>
      </c>
    </row>
    <row r="57" spans="2:18" ht="44.25" customHeight="1" x14ac:dyDescent="0.2">
      <c r="B57" s="66"/>
      <c r="C57" s="52"/>
      <c r="D57" s="65"/>
      <c r="E57" s="45"/>
      <c r="F57" s="6">
        <f>F33+F54</f>
        <v>56662.9</v>
      </c>
      <c r="G57" s="6">
        <f>G33+G54</f>
        <v>19208.7</v>
      </c>
      <c r="H57" s="6">
        <f>H33+H54</f>
        <v>18742.099999999999</v>
      </c>
      <c r="I57" s="6">
        <f>I33+I54</f>
        <v>18712.099999999999</v>
      </c>
      <c r="J57" s="14" t="s">
        <v>70</v>
      </c>
      <c r="L57" s="66"/>
      <c r="M57" s="6">
        <f>M33+M54</f>
        <v>55186.6</v>
      </c>
      <c r="N57" s="6">
        <f>N33+N54</f>
        <v>17732.400000000001</v>
      </c>
      <c r="O57" s="6">
        <f>O33+O54</f>
        <v>18742.099999999999</v>
      </c>
      <c r="P57" s="6">
        <f>P33+P54</f>
        <v>18712.099999999999</v>
      </c>
      <c r="Q57" s="8">
        <f t="shared" si="33"/>
        <v>1476.3</v>
      </c>
      <c r="R57" s="8">
        <f t="shared" si="34"/>
        <v>1476.3</v>
      </c>
    </row>
    <row r="58" spans="2:18" ht="31.5" customHeight="1" x14ac:dyDescent="0.2">
      <c r="B58" s="66"/>
      <c r="C58" s="52"/>
      <c r="D58" s="65"/>
      <c r="E58" s="45"/>
      <c r="F58" s="6">
        <f>F34+F39+F55</f>
        <v>10313.799999999999</v>
      </c>
      <c r="G58" s="6">
        <f>G34+G39+G55</f>
        <v>4374.8</v>
      </c>
      <c r="H58" s="6">
        <f>H34+H39+H55</f>
        <v>2969.5</v>
      </c>
      <c r="I58" s="6">
        <f>I34+I39+I55</f>
        <v>2969.5</v>
      </c>
      <c r="J58" s="14" t="s">
        <v>54</v>
      </c>
      <c r="L58" s="66"/>
      <c r="M58" s="6">
        <f>M34+M39+M55</f>
        <v>10313.799999999999</v>
      </c>
      <c r="N58" s="6">
        <f>N34+N39+N55</f>
        <v>4374.8</v>
      </c>
      <c r="O58" s="6">
        <f>O34+O39+O55</f>
        <v>2969.5</v>
      </c>
      <c r="P58" s="6">
        <f>P34+P39+P55</f>
        <v>2969.5</v>
      </c>
      <c r="Q58" s="8">
        <f t="shared" si="33"/>
        <v>0</v>
      </c>
      <c r="R58" s="8">
        <f t="shared" si="34"/>
        <v>0</v>
      </c>
    </row>
    <row r="59" spans="2:18" ht="13.5" customHeight="1" x14ac:dyDescent="0.2">
      <c r="B59" s="15"/>
      <c r="C59" s="12" t="s">
        <v>67</v>
      </c>
      <c r="D59" s="15"/>
      <c r="E59" s="15"/>
      <c r="F59" s="3"/>
      <c r="G59" s="3"/>
      <c r="H59" s="3"/>
      <c r="I59" s="3"/>
      <c r="J59" s="15"/>
      <c r="L59" s="15"/>
      <c r="M59" s="3"/>
      <c r="N59" s="3"/>
      <c r="O59" s="3"/>
      <c r="P59" s="3"/>
      <c r="Q59" s="8">
        <f t="shared" si="33"/>
        <v>0</v>
      </c>
      <c r="R59" s="8">
        <f t="shared" si="34"/>
        <v>0</v>
      </c>
    </row>
    <row r="60" spans="2:18" ht="12.75" customHeight="1" x14ac:dyDescent="0.2">
      <c r="B60" s="65"/>
      <c r="C60" s="52" t="s">
        <v>28</v>
      </c>
      <c r="D60" s="65"/>
      <c r="E60" s="45" t="s">
        <v>10</v>
      </c>
      <c r="F60" s="6">
        <f>F47</f>
        <v>8968.5</v>
      </c>
      <c r="G60" s="6">
        <f t="shared" ref="G60:H60" si="37">G47</f>
        <v>2979.5</v>
      </c>
      <c r="H60" s="6">
        <f t="shared" si="37"/>
        <v>3009.5</v>
      </c>
      <c r="I60" s="6">
        <f>I47</f>
        <v>2979.5</v>
      </c>
      <c r="J60" s="14" t="s">
        <v>25</v>
      </c>
      <c r="L60" s="65"/>
      <c r="M60" s="6">
        <f>M47</f>
        <v>8968.5</v>
      </c>
      <c r="N60" s="6">
        <f t="shared" ref="N60:O60" si="38">N47</f>
        <v>2979.5</v>
      </c>
      <c r="O60" s="6">
        <f t="shared" si="38"/>
        <v>3009.5</v>
      </c>
      <c r="P60" s="6">
        <f>P47</f>
        <v>2979.5</v>
      </c>
      <c r="Q60" s="8">
        <f t="shared" si="33"/>
        <v>0</v>
      </c>
      <c r="R60" s="8">
        <f t="shared" si="34"/>
        <v>0</v>
      </c>
    </row>
    <row r="61" spans="2:18" ht="38.25" x14ac:dyDescent="0.2">
      <c r="B61" s="65"/>
      <c r="C61" s="52"/>
      <c r="D61" s="65"/>
      <c r="E61" s="45"/>
      <c r="F61" s="6">
        <f t="shared" ref="F61:I62" si="39">F48</f>
        <v>60</v>
      </c>
      <c r="G61" s="6">
        <f t="shared" si="39"/>
        <v>10</v>
      </c>
      <c r="H61" s="6">
        <f t="shared" si="39"/>
        <v>40</v>
      </c>
      <c r="I61" s="6">
        <f t="shared" si="39"/>
        <v>10</v>
      </c>
      <c r="J61" s="14" t="s">
        <v>70</v>
      </c>
      <c r="L61" s="65"/>
      <c r="M61" s="6">
        <f t="shared" ref="M61:P62" si="40">M48</f>
        <v>60</v>
      </c>
      <c r="N61" s="6">
        <f t="shared" si="40"/>
        <v>10</v>
      </c>
      <c r="O61" s="6">
        <f t="shared" si="40"/>
        <v>40</v>
      </c>
      <c r="P61" s="6">
        <f t="shared" si="40"/>
        <v>10</v>
      </c>
      <c r="Q61" s="8">
        <f t="shared" si="33"/>
        <v>0</v>
      </c>
      <c r="R61" s="8">
        <f t="shared" si="34"/>
        <v>0</v>
      </c>
    </row>
    <row r="62" spans="2:18" ht="25.5" x14ac:dyDescent="0.2">
      <c r="B62" s="65"/>
      <c r="C62" s="52"/>
      <c r="D62" s="65"/>
      <c r="E62" s="45"/>
      <c r="F62" s="6">
        <f t="shared" si="39"/>
        <v>8908.5</v>
      </c>
      <c r="G62" s="6">
        <f t="shared" si="39"/>
        <v>2969.5</v>
      </c>
      <c r="H62" s="6">
        <f t="shared" si="39"/>
        <v>2969.5</v>
      </c>
      <c r="I62" s="6">
        <f>I49</f>
        <v>2969.5</v>
      </c>
      <c r="J62" s="14" t="s">
        <v>54</v>
      </c>
      <c r="L62" s="65"/>
      <c r="M62" s="6">
        <f t="shared" si="40"/>
        <v>8908.5</v>
      </c>
      <c r="N62" s="6">
        <f t="shared" si="40"/>
        <v>2969.5</v>
      </c>
      <c r="O62" s="6">
        <f t="shared" si="40"/>
        <v>2969.5</v>
      </c>
      <c r="P62" s="6">
        <f>P49</f>
        <v>2969.5</v>
      </c>
      <c r="Q62" s="8">
        <f t="shared" si="33"/>
        <v>0</v>
      </c>
      <c r="R62" s="8">
        <f t="shared" si="34"/>
        <v>0</v>
      </c>
    </row>
    <row r="63" spans="2:18" ht="12.75" customHeight="1" x14ac:dyDescent="0.2">
      <c r="B63" s="62"/>
      <c r="C63" s="49" t="s">
        <v>61</v>
      </c>
      <c r="D63" s="62"/>
      <c r="E63" s="46" t="s">
        <v>10</v>
      </c>
      <c r="F63" s="6">
        <f>F26</f>
        <v>32385.3</v>
      </c>
      <c r="G63" s="6">
        <f t="shared" ref="G63:I63" si="41">G26</f>
        <v>12029.7</v>
      </c>
      <c r="H63" s="6">
        <f t="shared" si="41"/>
        <v>10177.799999999999</v>
      </c>
      <c r="I63" s="6">
        <f t="shared" si="41"/>
        <v>10177.799999999999</v>
      </c>
      <c r="J63" s="14" t="s">
        <v>25</v>
      </c>
      <c r="L63" s="62"/>
      <c r="M63" s="6">
        <f>M26</f>
        <v>30909</v>
      </c>
      <c r="N63" s="6">
        <f t="shared" ref="N63:P63" si="42">N26</f>
        <v>10553.4</v>
      </c>
      <c r="O63" s="6">
        <f t="shared" si="42"/>
        <v>10177.799999999999</v>
      </c>
      <c r="P63" s="6">
        <f t="shared" si="42"/>
        <v>10177.799999999999</v>
      </c>
      <c r="Q63" s="8">
        <f t="shared" si="33"/>
        <v>1476.3</v>
      </c>
      <c r="R63" s="8">
        <f t="shared" si="34"/>
        <v>1476.3</v>
      </c>
    </row>
    <row r="64" spans="2:18" ht="38.25" x14ac:dyDescent="0.2">
      <c r="B64" s="63"/>
      <c r="C64" s="50"/>
      <c r="D64" s="63"/>
      <c r="E64" s="47"/>
      <c r="F64" s="6">
        <f t="shared" ref="F64:I65" si="43">F27</f>
        <v>31030</v>
      </c>
      <c r="G64" s="6">
        <f t="shared" si="43"/>
        <v>10674.4</v>
      </c>
      <c r="H64" s="6">
        <f t="shared" si="43"/>
        <v>10177.799999999999</v>
      </c>
      <c r="I64" s="6">
        <f t="shared" si="43"/>
        <v>10177.799999999999</v>
      </c>
      <c r="J64" s="14" t="s">
        <v>70</v>
      </c>
      <c r="L64" s="63"/>
      <c r="M64" s="6">
        <f t="shared" ref="M64:P65" si="44">M27</f>
        <v>29553.7</v>
      </c>
      <c r="N64" s="6">
        <f t="shared" si="44"/>
        <v>9198.1</v>
      </c>
      <c r="O64" s="6">
        <f t="shared" si="44"/>
        <v>10177.799999999999</v>
      </c>
      <c r="P64" s="6">
        <f t="shared" si="44"/>
        <v>10177.799999999999</v>
      </c>
      <c r="Q64" s="8">
        <f t="shared" si="33"/>
        <v>1476.3</v>
      </c>
      <c r="R64" s="8">
        <f t="shared" si="34"/>
        <v>1476.3</v>
      </c>
    </row>
    <row r="65" spans="2:18" ht="25.5" x14ac:dyDescent="0.2">
      <c r="B65" s="64"/>
      <c r="C65" s="51"/>
      <c r="D65" s="64"/>
      <c r="E65" s="48"/>
      <c r="F65" s="6">
        <f t="shared" si="43"/>
        <v>1355.3</v>
      </c>
      <c r="G65" s="6">
        <f t="shared" si="43"/>
        <v>1355.3</v>
      </c>
      <c r="H65" s="6">
        <f t="shared" si="43"/>
        <v>0</v>
      </c>
      <c r="I65" s="6">
        <f t="shared" si="43"/>
        <v>0</v>
      </c>
      <c r="J65" s="14" t="s">
        <v>54</v>
      </c>
      <c r="L65" s="64"/>
      <c r="M65" s="6">
        <f t="shared" si="44"/>
        <v>1355.3</v>
      </c>
      <c r="N65" s="6">
        <f t="shared" si="44"/>
        <v>1355.3</v>
      </c>
      <c r="O65" s="6">
        <f t="shared" si="44"/>
        <v>0</v>
      </c>
      <c r="P65" s="6">
        <f t="shared" si="44"/>
        <v>0</v>
      </c>
      <c r="Q65" s="8">
        <f t="shared" si="33"/>
        <v>0</v>
      </c>
      <c r="R65" s="8">
        <f t="shared" si="34"/>
        <v>0</v>
      </c>
    </row>
    <row r="66" spans="2:18" ht="38.25" x14ac:dyDescent="0.2">
      <c r="B66" s="13"/>
      <c r="C66" s="12" t="s">
        <v>66</v>
      </c>
      <c r="D66" s="13"/>
      <c r="E66" s="14" t="s">
        <v>10</v>
      </c>
      <c r="F66" s="6">
        <f>F30</f>
        <v>25572.9</v>
      </c>
      <c r="G66" s="6">
        <f t="shared" ref="G66:I66" si="45">G30</f>
        <v>8524.2999999999993</v>
      </c>
      <c r="H66" s="6">
        <f t="shared" si="45"/>
        <v>8524.2999999999993</v>
      </c>
      <c r="I66" s="6">
        <f t="shared" si="45"/>
        <v>8524.2999999999993</v>
      </c>
      <c r="J66" s="14" t="s">
        <v>70</v>
      </c>
      <c r="L66" s="13"/>
      <c r="M66" s="6">
        <f>M30</f>
        <v>25572.9</v>
      </c>
      <c r="N66" s="6">
        <f t="shared" ref="N66:P66" si="46">N30</f>
        <v>8524.2999999999993</v>
      </c>
      <c r="O66" s="6">
        <f t="shared" si="46"/>
        <v>8524.2999999999993</v>
      </c>
      <c r="P66" s="6">
        <f t="shared" si="46"/>
        <v>8524.2999999999993</v>
      </c>
      <c r="Q66" s="8">
        <f t="shared" si="33"/>
        <v>0</v>
      </c>
      <c r="R66" s="8">
        <f t="shared" si="34"/>
        <v>0</v>
      </c>
    </row>
    <row r="67" spans="2:18" ht="25.5" x14ac:dyDescent="0.2">
      <c r="B67" s="13"/>
      <c r="C67" s="12" t="s">
        <v>62</v>
      </c>
      <c r="D67" s="13"/>
      <c r="E67" s="14" t="s">
        <v>10</v>
      </c>
      <c r="F67" s="6">
        <f t="shared" ref="F67:H67" si="47">F39</f>
        <v>50</v>
      </c>
      <c r="G67" s="6">
        <f t="shared" si="47"/>
        <v>50</v>
      </c>
      <c r="H67" s="6">
        <f t="shared" si="47"/>
        <v>0</v>
      </c>
      <c r="I67" s="6">
        <f>I39</f>
        <v>0</v>
      </c>
      <c r="J67" s="14" t="s">
        <v>54</v>
      </c>
      <c r="L67" s="13"/>
      <c r="M67" s="6">
        <f t="shared" ref="M67:O67" si="48">M39</f>
        <v>50</v>
      </c>
      <c r="N67" s="6">
        <f t="shared" si="48"/>
        <v>50</v>
      </c>
      <c r="O67" s="6">
        <f t="shared" si="48"/>
        <v>0</v>
      </c>
      <c r="P67" s="6">
        <f>P39</f>
        <v>0</v>
      </c>
      <c r="Q67" s="8">
        <f t="shared" si="33"/>
        <v>0</v>
      </c>
      <c r="R67" s="8">
        <f t="shared" si="34"/>
        <v>0</v>
      </c>
    </row>
    <row r="72" spans="2:18" s="4" customFormat="1" ht="15" x14ac:dyDescent="0.25">
      <c r="J72" s="9"/>
    </row>
  </sheetData>
  <mergeCells count="79">
    <mergeCell ref="B63:B65"/>
    <mergeCell ref="C63:C65"/>
    <mergeCell ref="D63:D65"/>
    <mergeCell ref="E63:E65"/>
    <mergeCell ref="L63:L65"/>
    <mergeCell ref="B56:B58"/>
    <mergeCell ref="C56:C58"/>
    <mergeCell ref="D56:D58"/>
    <mergeCell ref="E56:E58"/>
    <mergeCell ref="L56:L58"/>
    <mergeCell ref="B60:B62"/>
    <mergeCell ref="C60:C62"/>
    <mergeCell ref="D60:D62"/>
    <mergeCell ref="E60:E62"/>
    <mergeCell ref="L60:L62"/>
    <mergeCell ref="F51:J51"/>
    <mergeCell ref="M51:P51"/>
    <mergeCell ref="F52:J52"/>
    <mergeCell ref="M52:P52"/>
    <mergeCell ref="B53:B55"/>
    <mergeCell ref="C53:C55"/>
    <mergeCell ref="D53:D55"/>
    <mergeCell ref="E53:E55"/>
    <mergeCell ref="L53:L55"/>
    <mergeCell ref="B50:J50"/>
    <mergeCell ref="L50:P50"/>
    <mergeCell ref="B41:J41"/>
    <mergeCell ref="L41:P41"/>
    <mergeCell ref="B42:J42"/>
    <mergeCell ref="L42:P42"/>
    <mergeCell ref="F43:J43"/>
    <mergeCell ref="M43:P43"/>
    <mergeCell ref="B47:B49"/>
    <mergeCell ref="C47:C49"/>
    <mergeCell ref="D47:D49"/>
    <mergeCell ref="E47:E49"/>
    <mergeCell ref="L47:L49"/>
    <mergeCell ref="B35:J35"/>
    <mergeCell ref="L35:P35"/>
    <mergeCell ref="B36:J36"/>
    <mergeCell ref="L36:P36"/>
    <mergeCell ref="B40:J40"/>
    <mergeCell ref="L40:P40"/>
    <mergeCell ref="B29:J29"/>
    <mergeCell ref="L29:P29"/>
    <mergeCell ref="B32:B34"/>
    <mergeCell ref="C32:C34"/>
    <mergeCell ref="D32:D34"/>
    <mergeCell ref="E32:E34"/>
    <mergeCell ref="L32:L34"/>
    <mergeCell ref="F25:J25"/>
    <mergeCell ref="M25:P25"/>
    <mergeCell ref="B26:B28"/>
    <mergeCell ref="C26:C28"/>
    <mergeCell ref="D26:D28"/>
    <mergeCell ref="E26:E28"/>
    <mergeCell ref="L26:L28"/>
    <mergeCell ref="L15:L17"/>
    <mergeCell ref="B19:B21"/>
    <mergeCell ref="C19:C21"/>
    <mergeCell ref="D19:D21"/>
    <mergeCell ref="E19:E21"/>
    <mergeCell ref="L19:L21"/>
    <mergeCell ref="B12:J12"/>
    <mergeCell ref="B13:J13"/>
    <mergeCell ref="B14:J14"/>
    <mergeCell ref="B15:B17"/>
    <mergeCell ref="C15:C17"/>
    <mergeCell ref="D15:D17"/>
    <mergeCell ref="E15:E17"/>
    <mergeCell ref="B6:J6"/>
    <mergeCell ref="B8:B10"/>
    <mergeCell ref="C8:C10"/>
    <mergeCell ref="D8:D10"/>
    <mergeCell ref="E8:E10"/>
    <mergeCell ref="F8:I8"/>
    <mergeCell ref="J8:J10"/>
    <mergeCell ref="F9:F10"/>
    <mergeCell ref="G9:I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tabSelected="1" view="pageBreakPreview" zoomScale="60" zoomScaleNormal="85" workbookViewId="0">
      <selection activeCell="F56" sqref="F56"/>
    </sheetView>
  </sheetViews>
  <sheetFormatPr defaultColWidth="9.140625" defaultRowHeight="16.5" x14ac:dyDescent="0.25"/>
  <cols>
    <col min="1" max="1" width="15.7109375" style="18" customWidth="1"/>
    <col min="2" max="2" width="37" style="18" customWidth="1"/>
    <col min="3" max="3" width="26.85546875" style="18" customWidth="1"/>
    <col min="4" max="4" width="22.5703125" style="18" customWidth="1"/>
    <col min="5" max="5" width="13.28515625" style="18" customWidth="1"/>
    <col min="6" max="6" width="13.7109375" style="18" customWidth="1"/>
    <col min="7" max="7" width="13" style="18" customWidth="1"/>
    <col min="8" max="8" width="13.28515625" style="18" customWidth="1"/>
    <col min="9" max="9" width="13.7109375" style="18" customWidth="1"/>
    <col min="10" max="10" width="13" style="18" customWidth="1"/>
    <col min="11" max="11" width="18.85546875" style="18" customWidth="1"/>
    <col min="12" max="12" width="13.85546875" style="18" bestFit="1" customWidth="1"/>
    <col min="13" max="13" width="13.85546875" style="18" customWidth="1"/>
    <col min="14" max="14" width="11.85546875" style="18" customWidth="1"/>
    <col min="15" max="15" width="11.7109375" style="18" customWidth="1"/>
    <col min="16" max="16" width="12.7109375" style="18" customWidth="1"/>
    <col min="17" max="17" width="12.5703125" style="18" customWidth="1"/>
    <col min="18" max="22" width="9.140625" style="18"/>
    <col min="23" max="23" width="11.85546875" style="18" bestFit="1" customWidth="1"/>
    <col min="24" max="16384" width="9.140625" style="18"/>
  </cols>
  <sheetData>
    <row r="1" spans="1:10" ht="20.25" customHeight="1" x14ac:dyDescent="0.25">
      <c r="A1" s="20"/>
      <c r="B1" s="20"/>
      <c r="C1" s="20"/>
      <c r="D1" s="20"/>
      <c r="E1" s="20"/>
      <c r="F1" s="31"/>
      <c r="G1" s="119"/>
      <c r="H1" s="119"/>
      <c r="I1" s="119"/>
      <c r="J1" s="119"/>
    </row>
    <row r="2" spans="1:10" ht="53.25" customHeight="1" x14ac:dyDescent="0.25">
      <c r="A2" s="122"/>
      <c r="B2" s="122"/>
      <c r="C2" s="122"/>
      <c r="D2" s="122"/>
      <c r="E2" s="122"/>
      <c r="F2" s="122"/>
      <c r="G2" s="120" t="s">
        <v>141</v>
      </c>
      <c r="H2" s="120"/>
      <c r="I2" s="120"/>
      <c r="J2" s="120"/>
    </row>
    <row r="3" spans="1:10" ht="20.25" customHeight="1" x14ac:dyDescent="0.25">
      <c r="A3" s="122"/>
      <c r="B3" s="122"/>
      <c r="C3" s="122"/>
      <c r="D3" s="122"/>
      <c r="E3" s="122"/>
      <c r="F3" s="122"/>
      <c r="G3" s="120" t="s">
        <v>140</v>
      </c>
      <c r="H3" s="120"/>
      <c r="I3" s="120" t="s">
        <v>142</v>
      </c>
      <c r="J3" s="120"/>
    </row>
    <row r="4" spans="1:10" ht="20.25" customHeight="1" x14ac:dyDescent="0.25">
      <c r="A4" s="20"/>
      <c r="B4" s="20"/>
      <c r="C4" s="20"/>
      <c r="D4" s="20"/>
      <c r="E4" s="20"/>
      <c r="F4" s="40"/>
      <c r="G4" s="40"/>
      <c r="H4" s="40"/>
      <c r="I4" s="40"/>
      <c r="J4" s="40"/>
    </row>
    <row r="5" spans="1:10" ht="20.25" customHeight="1" x14ac:dyDescent="0.25">
      <c r="A5" s="20"/>
      <c r="B5" s="20"/>
      <c r="C5" s="20"/>
      <c r="D5" s="20"/>
      <c r="E5" s="20"/>
      <c r="F5" s="40"/>
      <c r="G5" s="119"/>
      <c r="H5" s="119"/>
      <c r="I5" s="40"/>
      <c r="J5" s="40"/>
    </row>
    <row r="6" spans="1:10" ht="18.75" customHeight="1" x14ac:dyDescent="0.3">
      <c r="A6" s="121"/>
      <c r="B6" s="121"/>
      <c r="C6" s="121"/>
      <c r="D6" s="121"/>
      <c r="E6" s="121"/>
      <c r="F6" s="121"/>
      <c r="G6" s="121"/>
      <c r="H6" s="121"/>
      <c r="I6" s="41"/>
      <c r="J6" s="42" t="s">
        <v>139</v>
      </c>
    </row>
    <row r="7" spans="1:10" ht="18.75" customHeight="1" x14ac:dyDescent="0.25">
      <c r="A7" s="118" t="s">
        <v>121</v>
      </c>
      <c r="B7" s="118"/>
      <c r="C7" s="118"/>
      <c r="D7" s="118"/>
      <c r="E7" s="118"/>
      <c r="F7" s="118"/>
      <c r="G7" s="118"/>
      <c r="H7" s="118"/>
      <c r="I7" s="118"/>
      <c r="J7" s="118"/>
    </row>
    <row r="8" spans="1:10" ht="33" customHeight="1" x14ac:dyDescent="0.25">
      <c r="A8" s="89" t="s">
        <v>122</v>
      </c>
      <c r="B8" s="89" t="s">
        <v>123</v>
      </c>
      <c r="C8" s="89" t="s">
        <v>81</v>
      </c>
      <c r="D8" s="89" t="s">
        <v>2</v>
      </c>
      <c r="E8" s="90" t="s">
        <v>119</v>
      </c>
      <c r="F8" s="91"/>
      <c r="G8" s="91"/>
      <c r="H8" s="91"/>
      <c r="I8" s="91"/>
      <c r="J8" s="92"/>
    </row>
    <row r="9" spans="1:10" ht="33" customHeight="1" x14ac:dyDescent="0.25">
      <c r="A9" s="89"/>
      <c r="B9" s="89"/>
      <c r="C9" s="89"/>
      <c r="D9" s="89"/>
      <c r="E9" s="90" t="s">
        <v>4</v>
      </c>
      <c r="F9" s="91"/>
      <c r="G9" s="91"/>
      <c r="H9" s="91"/>
      <c r="I9" s="91"/>
      <c r="J9" s="92"/>
    </row>
    <row r="10" spans="1:10" ht="33" customHeight="1" x14ac:dyDescent="0.25">
      <c r="A10" s="89"/>
      <c r="B10" s="89"/>
      <c r="C10" s="89"/>
      <c r="D10" s="89"/>
      <c r="E10" s="89" t="s">
        <v>3</v>
      </c>
      <c r="F10" s="73" t="s">
        <v>107</v>
      </c>
      <c r="G10" s="73" t="s">
        <v>108</v>
      </c>
      <c r="H10" s="73" t="s">
        <v>109</v>
      </c>
      <c r="I10" s="73" t="s">
        <v>110</v>
      </c>
      <c r="J10" s="89" t="s">
        <v>120</v>
      </c>
    </row>
    <row r="11" spans="1:10" ht="22.5" customHeight="1" x14ac:dyDescent="0.25">
      <c r="A11" s="89"/>
      <c r="B11" s="89"/>
      <c r="C11" s="89"/>
      <c r="D11" s="89"/>
      <c r="E11" s="114"/>
      <c r="F11" s="75"/>
      <c r="G11" s="75"/>
      <c r="H11" s="75"/>
      <c r="I11" s="75"/>
      <c r="J11" s="89"/>
    </row>
    <row r="12" spans="1:10" ht="21.75" customHeight="1" x14ac:dyDescent="0.2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</row>
    <row r="13" spans="1:10" ht="21.75" customHeight="1" x14ac:dyDescent="0.25">
      <c r="A13" s="115" t="s">
        <v>111</v>
      </c>
      <c r="B13" s="116"/>
      <c r="C13" s="116"/>
      <c r="D13" s="116"/>
      <c r="E13" s="116"/>
      <c r="F13" s="116"/>
      <c r="G13" s="116"/>
      <c r="H13" s="116"/>
      <c r="I13" s="116"/>
      <c r="J13" s="117"/>
    </row>
    <row r="14" spans="1:10" ht="21.75" customHeight="1" x14ac:dyDescent="0.25">
      <c r="A14" s="115" t="s">
        <v>112</v>
      </c>
      <c r="B14" s="116"/>
      <c r="C14" s="116"/>
      <c r="D14" s="116"/>
      <c r="E14" s="116"/>
      <c r="F14" s="116"/>
      <c r="G14" s="116"/>
      <c r="H14" s="116"/>
      <c r="I14" s="116"/>
      <c r="J14" s="117"/>
    </row>
    <row r="15" spans="1:10" ht="30" customHeight="1" x14ac:dyDescent="0.25">
      <c r="A15" s="89" t="s">
        <v>82</v>
      </c>
      <c r="B15" s="89"/>
      <c r="C15" s="89"/>
      <c r="D15" s="89"/>
      <c r="E15" s="89"/>
      <c r="F15" s="89"/>
      <c r="G15" s="89"/>
      <c r="H15" s="89"/>
      <c r="I15" s="89"/>
      <c r="J15" s="89"/>
    </row>
    <row r="16" spans="1:10" ht="18.75" customHeight="1" x14ac:dyDescent="0.25">
      <c r="A16" s="90" t="s">
        <v>124</v>
      </c>
      <c r="B16" s="91"/>
      <c r="C16" s="91"/>
      <c r="D16" s="91"/>
      <c r="E16" s="91"/>
      <c r="F16" s="91"/>
      <c r="G16" s="91"/>
      <c r="H16" s="91"/>
      <c r="I16" s="91"/>
      <c r="J16" s="92"/>
    </row>
    <row r="17" spans="1:23" ht="31.5" customHeight="1" x14ac:dyDescent="0.4">
      <c r="A17" s="105" t="s">
        <v>31</v>
      </c>
      <c r="B17" s="108" t="s">
        <v>125</v>
      </c>
      <c r="C17" s="111" t="s">
        <v>126</v>
      </c>
      <c r="D17" s="32" t="s">
        <v>3</v>
      </c>
      <c r="E17" s="33">
        <f t="shared" ref="E17:J17" si="0">SUM(E18:E19)</f>
        <v>20617.5</v>
      </c>
      <c r="F17" s="33">
        <f>SUM(F18:F19)</f>
        <v>4508.3999999999996</v>
      </c>
      <c r="G17" s="33">
        <f t="shared" si="0"/>
        <v>4563.3</v>
      </c>
      <c r="H17" s="33">
        <f t="shared" si="0"/>
        <v>3848.6</v>
      </c>
      <c r="I17" s="33">
        <f t="shared" si="0"/>
        <v>3848.6</v>
      </c>
      <c r="J17" s="33">
        <f t="shared" si="0"/>
        <v>3848.6</v>
      </c>
      <c r="K17" s="43"/>
    </row>
    <row r="18" spans="1:23" ht="44.25" customHeight="1" x14ac:dyDescent="0.4">
      <c r="A18" s="106"/>
      <c r="B18" s="109"/>
      <c r="C18" s="112"/>
      <c r="D18" s="32" t="s">
        <v>83</v>
      </c>
      <c r="E18" s="33">
        <f>SUM(F18:J18)</f>
        <v>6850.4</v>
      </c>
      <c r="F18" s="33">
        <f>F21</f>
        <v>1568.1</v>
      </c>
      <c r="G18" s="33">
        <f>G21</f>
        <v>1941.5</v>
      </c>
      <c r="H18" s="33">
        <f>H21</f>
        <v>1113.5999999999999</v>
      </c>
      <c r="I18" s="33">
        <f>I21</f>
        <v>1113.5999999999999</v>
      </c>
      <c r="J18" s="33">
        <f>J21</f>
        <v>1113.5999999999999</v>
      </c>
      <c r="K18" s="43"/>
    </row>
    <row r="19" spans="1:23" ht="41.25" customHeight="1" x14ac:dyDescent="0.4">
      <c r="A19" s="107"/>
      <c r="B19" s="110"/>
      <c r="C19" s="113"/>
      <c r="D19" s="32" t="s">
        <v>84</v>
      </c>
      <c r="E19" s="33">
        <f>SUM(F19:J19)</f>
        <v>13767.1</v>
      </c>
      <c r="F19" s="33">
        <f>F22</f>
        <v>2940.3</v>
      </c>
      <c r="G19" s="33">
        <f t="shared" ref="G19:J19" si="1">G22</f>
        <v>2621.8</v>
      </c>
      <c r="H19" s="33">
        <f t="shared" si="1"/>
        <v>2735</v>
      </c>
      <c r="I19" s="33">
        <f t="shared" si="1"/>
        <v>2735</v>
      </c>
      <c r="J19" s="33">
        <f t="shared" si="1"/>
        <v>2735</v>
      </c>
      <c r="K19" s="43"/>
      <c r="O19" s="18" t="s">
        <v>118</v>
      </c>
    </row>
    <row r="20" spans="1:23" ht="33" customHeight="1" x14ac:dyDescent="0.4">
      <c r="A20" s="93" t="s">
        <v>85</v>
      </c>
      <c r="B20" s="95" t="s">
        <v>90</v>
      </c>
      <c r="C20" s="102" t="s">
        <v>113</v>
      </c>
      <c r="D20" s="32" t="s">
        <v>3</v>
      </c>
      <c r="E20" s="33">
        <f>SUM(E21:E22)</f>
        <v>20617.5</v>
      </c>
      <c r="F20" s="33">
        <f>SUM(F21:F22)</f>
        <v>4508.3999999999996</v>
      </c>
      <c r="G20" s="33">
        <f t="shared" ref="G20:J20" si="2">SUM(G21:G22)</f>
        <v>4563.3</v>
      </c>
      <c r="H20" s="33">
        <f t="shared" si="2"/>
        <v>3848.6</v>
      </c>
      <c r="I20" s="33">
        <f t="shared" si="2"/>
        <v>3848.6</v>
      </c>
      <c r="J20" s="33">
        <f t="shared" si="2"/>
        <v>3848.6</v>
      </c>
      <c r="K20" s="43"/>
    </row>
    <row r="21" spans="1:23" ht="33" customHeight="1" x14ac:dyDescent="0.4">
      <c r="A21" s="97"/>
      <c r="B21" s="98"/>
      <c r="C21" s="103"/>
      <c r="D21" s="39" t="s">
        <v>87</v>
      </c>
      <c r="E21" s="33">
        <f>SUM(F21:J21)</f>
        <v>6850.4</v>
      </c>
      <c r="F21" s="33">
        <f>F24+F27</f>
        <v>1568.1</v>
      </c>
      <c r="G21" s="33">
        <f t="shared" ref="F21:J22" si="3">G24+G27</f>
        <v>1941.5</v>
      </c>
      <c r="H21" s="33">
        <f t="shared" si="3"/>
        <v>1113.5999999999999</v>
      </c>
      <c r="I21" s="33">
        <f t="shared" si="3"/>
        <v>1113.5999999999999</v>
      </c>
      <c r="J21" s="33">
        <f t="shared" si="3"/>
        <v>1113.5999999999999</v>
      </c>
      <c r="K21" s="43"/>
    </row>
    <row r="22" spans="1:23" ht="33" customHeight="1" x14ac:dyDescent="0.4">
      <c r="A22" s="97"/>
      <c r="B22" s="98"/>
      <c r="C22" s="104"/>
      <c r="D22" s="39" t="s">
        <v>84</v>
      </c>
      <c r="E22" s="33">
        <f>SUM(F22:J22)</f>
        <v>13767.1</v>
      </c>
      <c r="F22" s="34">
        <f t="shared" si="3"/>
        <v>2940.3</v>
      </c>
      <c r="G22" s="34">
        <f t="shared" si="3"/>
        <v>2621.8</v>
      </c>
      <c r="H22" s="34">
        <f t="shared" si="3"/>
        <v>2735</v>
      </c>
      <c r="I22" s="34">
        <f t="shared" si="3"/>
        <v>2735</v>
      </c>
      <c r="J22" s="34">
        <f t="shared" si="3"/>
        <v>2735</v>
      </c>
      <c r="K22" s="43"/>
      <c r="P22" s="24"/>
      <c r="Q22" s="24"/>
      <c r="R22" s="24"/>
      <c r="S22" s="24"/>
      <c r="T22" s="19"/>
    </row>
    <row r="23" spans="1:23" ht="33" customHeight="1" x14ac:dyDescent="0.4">
      <c r="A23" s="97"/>
      <c r="B23" s="98"/>
      <c r="C23" s="73" t="s">
        <v>91</v>
      </c>
      <c r="D23" s="32" t="s">
        <v>3</v>
      </c>
      <c r="E23" s="33">
        <f>SUM(E24:E25)</f>
        <v>15908.6</v>
      </c>
      <c r="F23" s="33">
        <f>SUM(F24:F25)</f>
        <v>3597.1</v>
      </c>
      <c r="G23" s="33">
        <f>SUM(G24:G25)</f>
        <v>3613.9</v>
      </c>
      <c r="H23" s="33">
        <f t="shared" ref="H23:J23" si="4">SUM(H24:H25)</f>
        <v>2899.2</v>
      </c>
      <c r="I23" s="33">
        <f t="shared" si="4"/>
        <v>2899.2</v>
      </c>
      <c r="J23" s="33">
        <f t="shared" si="4"/>
        <v>2899.2</v>
      </c>
      <c r="K23" s="43"/>
    </row>
    <row r="24" spans="1:23" ht="33" customHeight="1" x14ac:dyDescent="0.4">
      <c r="A24" s="97"/>
      <c r="B24" s="98"/>
      <c r="C24" s="74"/>
      <c r="D24" s="39" t="s">
        <v>87</v>
      </c>
      <c r="E24" s="33">
        <f>SUM(F24:J24)</f>
        <v>5075.5</v>
      </c>
      <c r="F24" s="22">
        <f>(50*21572+20)*1.8/1000-431.5-330.7</f>
        <v>1179.3</v>
      </c>
      <c r="G24" s="22">
        <f>(50*21572+20)*1.8/1000-431.5</f>
        <v>1510</v>
      </c>
      <c r="H24" s="22">
        <f>(50*15.909)*1.4-318.1-0.1</f>
        <v>795.4</v>
      </c>
      <c r="I24" s="22">
        <f>(50*15.909)*1.4-318.1-0.1</f>
        <v>795.4</v>
      </c>
      <c r="J24" s="22">
        <f>(50*15.909)*1.4-318.1-0.1</f>
        <v>795.4</v>
      </c>
      <c r="K24" s="43"/>
    </row>
    <row r="25" spans="1:23" ht="33" customHeight="1" x14ac:dyDescent="0.4">
      <c r="A25" s="97"/>
      <c r="B25" s="98"/>
      <c r="C25" s="75"/>
      <c r="D25" s="39" t="s">
        <v>84</v>
      </c>
      <c r="E25" s="33">
        <f>SUM(F25:J25)</f>
        <v>10833.1</v>
      </c>
      <c r="F25" s="22">
        <f>(3742.08399+185.6016)-F24+0.1-330.7</f>
        <v>2417.8000000000002</v>
      </c>
      <c r="G25" s="22">
        <f>(3428.2434+185.6016)-G24+0.1</f>
        <v>2103.9</v>
      </c>
      <c r="H25" s="22">
        <f>(3428.18626+185.6016)-H24-714.6</f>
        <v>2103.8000000000002</v>
      </c>
      <c r="I25" s="22">
        <f t="shared" ref="I25:J25" si="5">(3428.18626+185.6016)-I24-714.6</f>
        <v>2103.8000000000002</v>
      </c>
      <c r="J25" s="22">
        <f t="shared" si="5"/>
        <v>2103.8000000000002</v>
      </c>
      <c r="K25" s="43"/>
      <c r="L25" s="37"/>
      <c r="M25" s="37"/>
      <c r="N25" s="37"/>
      <c r="O25" s="37"/>
    </row>
    <row r="26" spans="1:23" ht="33" customHeight="1" x14ac:dyDescent="0.4">
      <c r="A26" s="97"/>
      <c r="B26" s="98"/>
      <c r="C26" s="73" t="s">
        <v>92</v>
      </c>
      <c r="D26" s="32" t="s">
        <v>3</v>
      </c>
      <c r="E26" s="33">
        <f t="shared" ref="E26:J26" si="6">SUM(E27:E28)</f>
        <v>4708.8999999999996</v>
      </c>
      <c r="F26" s="33">
        <f t="shared" si="6"/>
        <v>911.3</v>
      </c>
      <c r="G26" s="33">
        <f t="shared" si="6"/>
        <v>949.4</v>
      </c>
      <c r="H26" s="33">
        <f t="shared" si="6"/>
        <v>949.4</v>
      </c>
      <c r="I26" s="33">
        <f t="shared" si="6"/>
        <v>949.4</v>
      </c>
      <c r="J26" s="33">
        <f t="shared" si="6"/>
        <v>949.4</v>
      </c>
      <c r="K26" s="43"/>
      <c r="L26" s="25"/>
      <c r="M26" s="25"/>
      <c r="N26" s="26"/>
      <c r="W26" s="27"/>
    </row>
    <row r="27" spans="1:23" ht="38.25" customHeight="1" x14ac:dyDescent="0.4">
      <c r="A27" s="97"/>
      <c r="B27" s="98"/>
      <c r="C27" s="74"/>
      <c r="D27" s="39" t="s">
        <v>87</v>
      </c>
      <c r="E27" s="33">
        <f>SUM(F27:J27)</f>
        <v>1774.9</v>
      </c>
      <c r="F27" s="22">
        <f>(21572*10*2)/1000+0.1-42.7</f>
        <v>388.8</v>
      </c>
      <c r="G27" s="22">
        <f>(21572*10*2)/1000+0.1</f>
        <v>431.5</v>
      </c>
      <c r="H27" s="22">
        <f>((15909*10)*2)/1000</f>
        <v>318.2</v>
      </c>
      <c r="I27" s="22">
        <f t="shared" ref="I27:J27" si="7">((15909*10)*2)/1000</f>
        <v>318.2</v>
      </c>
      <c r="J27" s="22">
        <f t="shared" si="7"/>
        <v>318.2</v>
      </c>
      <c r="K27" s="43"/>
      <c r="L27" s="28"/>
      <c r="M27" s="28"/>
    </row>
    <row r="28" spans="1:23" ht="33" customHeight="1" x14ac:dyDescent="0.4">
      <c r="A28" s="94"/>
      <c r="B28" s="96"/>
      <c r="C28" s="75"/>
      <c r="D28" s="39" t="s">
        <v>84</v>
      </c>
      <c r="E28" s="33">
        <f>SUM(F28:J28)</f>
        <v>2934</v>
      </c>
      <c r="F28" s="22">
        <f>(953.15258+48.1)-F27-47.3-42.7</f>
        <v>522.5</v>
      </c>
      <c r="G28" s="22">
        <f>(901.284+48.1)-G27</f>
        <v>517.9</v>
      </c>
      <c r="H28" s="22">
        <f>(901.27641+48.1)-H27</f>
        <v>631.20000000000005</v>
      </c>
      <c r="I28" s="22">
        <f t="shared" ref="I28:J28" si="8">(901.27641+48.1)-I27</f>
        <v>631.20000000000005</v>
      </c>
      <c r="J28" s="22">
        <f t="shared" si="8"/>
        <v>631.20000000000005</v>
      </c>
      <c r="K28" s="43"/>
      <c r="L28" s="37"/>
      <c r="M28" s="37"/>
      <c r="N28" s="37"/>
      <c r="O28" s="37"/>
    </row>
    <row r="29" spans="1:23" ht="31.5" customHeight="1" x14ac:dyDescent="0.4">
      <c r="A29" s="105" t="s">
        <v>32</v>
      </c>
      <c r="B29" s="108" t="s">
        <v>127</v>
      </c>
      <c r="C29" s="111" t="s">
        <v>86</v>
      </c>
      <c r="D29" s="32" t="s">
        <v>3</v>
      </c>
      <c r="E29" s="33">
        <f>SUM(E30:E31)</f>
        <v>93428.1</v>
      </c>
      <c r="F29" s="33">
        <f>SUM(F30:F31)</f>
        <v>19901.400000000001</v>
      </c>
      <c r="G29" s="33">
        <f t="shared" ref="G29:J29" si="9">SUM(G30:G31)</f>
        <v>18403.8</v>
      </c>
      <c r="H29" s="33">
        <f t="shared" si="9"/>
        <v>18374.3</v>
      </c>
      <c r="I29" s="33">
        <f t="shared" si="9"/>
        <v>18374.3</v>
      </c>
      <c r="J29" s="33">
        <f t="shared" si="9"/>
        <v>18374.3</v>
      </c>
      <c r="K29" s="43"/>
    </row>
    <row r="30" spans="1:23" ht="44.25" customHeight="1" x14ac:dyDescent="0.4">
      <c r="A30" s="106"/>
      <c r="B30" s="109"/>
      <c r="C30" s="112"/>
      <c r="D30" s="32" t="s">
        <v>83</v>
      </c>
      <c r="E30" s="33">
        <f>SUM(F30:J30)</f>
        <v>19038.400000000001</v>
      </c>
      <c r="F30" s="33">
        <f>F33+F36</f>
        <v>7403.4</v>
      </c>
      <c r="G30" s="33">
        <f>G33+G36</f>
        <v>7450</v>
      </c>
      <c r="H30" s="33">
        <f>H33+H36</f>
        <v>1395</v>
      </c>
      <c r="I30" s="33">
        <f>I33+I36</f>
        <v>1395</v>
      </c>
      <c r="J30" s="33">
        <f>J33+J36</f>
        <v>1395</v>
      </c>
      <c r="K30" s="43"/>
    </row>
    <row r="31" spans="1:23" ht="46.5" customHeight="1" x14ac:dyDescent="0.4">
      <c r="A31" s="107"/>
      <c r="B31" s="110"/>
      <c r="C31" s="113"/>
      <c r="D31" s="32" t="s">
        <v>84</v>
      </c>
      <c r="E31" s="33">
        <f>SUM(F31:J31)</f>
        <v>74389.7</v>
      </c>
      <c r="F31" s="33">
        <f>F34+F37+F39</f>
        <v>12498</v>
      </c>
      <c r="G31" s="33">
        <f>G34+G37+G39</f>
        <v>10953.8</v>
      </c>
      <c r="H31" s="33">
        <f>H34+H37+H39</f>
        <v>16979.3</v>
      </c>
      <c r="I31" s="33">
        <f>I34+I37+I39</f>
        <v>16979.3</v>
      </c>
      <c r="J31" s="33">
        <f>J34+J37+J39</f>
        <v>16979.3</v>
      </c>
      <c r="K31" s="43"/>
    </row>
    <row r="32" spans="1:23" ht="33" customHeight="1" x14ac:dyDescent="0.4">
      <c r="A32" s="93" t="s">
        <v>128</v>
      </c>
      <c r="B32" s="95" t="s">
        <v>80</v>
      </c>
      <c r="C32" s="73" t="s">
        <v>86</v>
      </c>
      <c r="D32" s="32" t="s">
        <v>3</v>
      </c>
      <c r="E32" s="33">
        <f>SUM(E33:E34)</f>
        <v>69248.100000000006</v>
      </c>
      <c r="F32" s="33">
        <f>SUM(F33:F34)</f>
        <v>14885.9</v>
      </c>
      <c r="G32" s="33">
        <f t="shared" ref="G32:J32" si="10">SUM(G33:G34)</f>
        <v>13611.7</v>
      </c>
      <c r="H32" s="33">
        <f t="shared" si="10"/>
        <v>13583.5</v>
      </c>
      <c r="I32" s="33">
        <f t="shared" si="10"/>
        <v>13583.5</v>
      </c>
      <c r="J32" s="33">
        <f t="shared" si="10"/>
        <v>13583.5</v>
      </c>
      <c r="K32" s="43"/>
    </row>
    <row r="33" spans="1:15" ht="39.75" customHeight="1" x14ac:dyDescent="0.4">
      <c r="A33" s="97"/>
      <c r="B33" s="98"/>
      <c r="C33" s="74"/>
      <c r="D33" s="39" t="s">
        <v>87</v>
      </c>
      <c r="E33" s="33">
        <f>SUM(F33:J33)</f>
        <v>15255.1</v>
      </c>
      <c r="F33" s="22">
        <f>6100-46.6</f>
        <v>6053.4</v>
      </c>
      <c r="G33" s="22">
        <f>(610*10000)/1000</f>
        <v>6100</v>
      </c>
      <c r="H33" s="22">
        <f>(745*2.675)*0.7-H36</f>
        <v>1033.9000000000001</v>
      </c>
      <c r="I33" s="22">
        <f>(745*2.675)*0.7-I36</f>
        <v>1033.9000000000001</v>
      </c>
      <c r="J33" s="22">
        <f t="shared" ref="J33" si="11">(745*2.675)*0.7-J36</f>
        <v>1033.9000000000001</v>
      </c>
      <c r="K33" s="43"/>
    </row>
    <row r="34" spans="1:15" ht="43.5" customHeight="1" x14ac:dyDescent="0.4">
      <c r="A34" s="94"/>
      <c r="B34" s="96"/>
      <c r="C34" s="75"/>
      <c r="D34" s="39" t="s">
        <v>84</v>
      </c>
      <c r="E34" s="33">
        <f>SUM(F34:J34)</f>
        <v>53993</v>
      </c>
      <c r="F34" s="22">
        <f>(14390.67672+476.51565+65.15655)-F33+0.2-46.6</f>
        <v>8832.5</v>
      </c>
      <c r="G34" s="22">
        <f>(13069.8729+476.51565+65.15655)-G33+0.2</f>
        <v>7511.7</v>
      </c>
      <c r="H34" s="22">
        <f>(13072.46299+471.20905+39.76582)-H33+0.1</f>
        <v>12549.6</v>
      </c>
      <c r="I34" s="22">
        <f t="shared" ref="I34:J34" si="12">(13072.46299+471.20905+39.76582)-I33+0.1</f>
        <v>12549.6</v>
      </c>
      <c r="J34" s="22">
        <f t="shared" si="12"/>
        <v>12549.6</v>
      </c>
      <c r="K34" s="43"/>
      <c r="L34" s="37"/>
      <c r="M34" s="37"/>
      <c r="N34" s="37"/>
      <c r="O34" s="37"/>
    </row>
    <row r="35" spans="1:15" ht="33" customHeight="1" x14ac:dyDescent="0.4">
      <c r="A35" s="93" t="s">
        <v>129</v>
      </c>
      <c r="B35" s="95" t="s">
        <v>88</v>
      </c>
      <c r="C35" s="73" t="s">
        <v>86</v>
      </c>
      <c r="D35" s="32" t="s">
        <v>3</v>
      </c>
      <c r="E35" s="33">
        <f>SUM(E36:E37)</f>
        <v>14620.9</v>
      </c>
      <c r="F35" s="33">
        <f>SUM(F36:F37)</f>
        <v>3026</v>
      </c>
      <c r="G35" s="33">
        <f t="shared" ref="G35:J35" si="13">SUM(G36:G37)</f>
        <v>2899.7</v>
      </c>
      <c r="H35" s="33">
        <f t="shared" si="13"/>
        <v>2898.4</v>
      </c>
      <c r="I35" s="33">
        <f t="shared" si="13"/>
        <v>2898.4</v>
      </c>
      <c r="J35" s="33">
        <f t="shared" si="13"/>
        <v>2898.4</v>
      </c>
      <c r="K35" s="43"/>
    </row>
    <row r="36" spans="1:15" ht="38.25" customHeight="1" x14ac:dyDescent="0.4">
      <c r="A36" s="97"/>
      <c r="B36" s="98"/>
      <c r="C36" s="74"/>
      <c r="D36" s="39" t="s">
        <v>87</v>
      </c>
      <c r="E36" s="33">
        <f>SUM(F36:J36)</f>
        <v>3783.3</v>
      </c>
      <c r="F36" s="22">
        <f>(10000*135)/1000</f>
        <v>1350</v>
      </c>
      <c r="G36" s="22">
        <f>(10000*135)/1000</f>
        <v>1350</v>
      </c>
      <c r="H36" s="22">
        <f>(135*2675)/1000</f>
        <v>361.1</v>
      </c>
      <c r="I36" s="22">
        <f t="shared" ref="I36:J36" si="14">(135*2675)/1000</f>
        <v>361.1</v>
      </c>
      <c r="J36" s="22">
        <f t="shared" si="14"/>
        <v>361.1</v>
      </c>
      <c r="K36" s="43"/>
    </row>
    <row r="37" spans="1:15" ht="42.75" customHeight="1" x14ac:dyDescent="0.4">
      <c r="A37" s="94"/>
      <c r="B37" s="96"/>
      <c r="C37" s="75"/>
      <c r="D37" s="39" t="s">
        <v>84</v>
      </c>
      <c r="E37" s="33">
        <f>SUM(F37:J37)</f>
        <v>10837.6</v>
      </c>
      <c r="F37" s="22">
        <f>3025.8296-F36+0.2</f>
        <v>1676</v>
      </c>
      <c r="G37" s="22">
        <f>2899.6577-G36</f>
        <v>1549.7</v>
      </c>
      <c r="H37" s="22">
        <f>2898.36351-H36</f>
        <v>2537.3000000000002</v>
      </c>
      <c r="I37" s="22">
        <f t="shared" ref="I37:J37" si="15">2898.36351-I36</f>
        <v>2537.3000000000002</v>
      </c>
      <c r="J37" s="22">
        <f t="shared" si="15"/>
        <v>2537.3000000000002</v>
      </c>
      <c r="K37" s="43"/>
      <c r="L37" s="37"/>
      <c r="M37" s="37"/>
      <c r="N37" s="37"/>
      <c r="O37" s="37"/>
    </row>
    <row r="38" spans="1:15" ht="33" customHeight="1" x14ac:dyDescent="0.4">
      <c r="A38" s="93" t="s">
        <v>130</v>
      </c>
      <c r="B38" s="95" t="s">
        <v>89</v>
      </c>
      <c r="C38" s="73" t="s">
        <v>86</v>
      </c>
      <c r="D38" s="32" t="s">
        <v>3</v>
      </c>
      <c r="E38" s="33">
        <f>SUM(E39:E39)</f>
        <v>9559.1</v>
      </c>
      <c r="F38" s="33">
        <f t="shared" ref="F38:J38" si="16">SUM(F39:F39)</f>
        <v>1989.5</v>
      </c>
      <c r="G38" s="33">
        <f t="shared" si="16"/>
        <v>1892.4</v>
      </c>
      <c r="H38" s="33">
        <f t="shared" si="16"/>
        <v>1892.4</v>
      </c>
      <c r="I38" s="33">
        <f t="shared" si="16"/>
        <v>1892.4</v>
      </c>
      <c r="J38" s="33">
        <f t="shared" si="16"/>
        <v>1892.4</v>
      </c>
      <c r="K38" s="43"/>
    </row>
    <row r="39" spans="1:15" ht="82.5" customHeight="1" x14ac:dyDescent="0.4">
      <c r="A39" s="94"/>
      <c r="B39" s="96"/>
      <c r="C39" s="75"/>
      <c r="D39" s="39" t="s">
        <v>84</v>
      </c>
      <c r="E39" s="33">
        <f>SUM(F39:J39)</f>
        <v>9559.1</v>
      </c>
      <c r="F39" s="22">
        <f>1708.31118+281.12503+0.1</f>
        <v>1989.5</v>
      </c>
      <c r="G39" s="22">
        <f>1611.27497+281.12503</f>
        <v>1892.4</v>
      </c>
      <c r="H39" s="22">
        <f>1615.37079+277.02921</f>
        <v>1892.4</v>
      </c>
      <c r="I39" s="22">
        <f t="shared" ref="I39:J39" si="17">1615.37079+277.02921</f>
        <v>1892.4</v>
      </c>
      <c r="J39" s="22">
        <f t="shared" si="17"/>
        <v>1892.4</v>
      </c>
      <c r="K39" s="43"/>
      <c r="L39" s="37"/>
      <c r="M39" s="37"/>
      <c r="N39" s="37"/>
      <c r="O39" s="37"/>
    </row>
    <row r="40" spans="1:15" ht="33" customHeight="1" x14ac:dyDescent="0.4">
      <c r="A40" s="67" t="s">
        <v>21</v>
      </c>
      <c r="B40" s="68"/>
      <c r="C40" s="102"/>
      <c r="D40" s="32" t="s">
        <v>3</v>
      </c>
      <c r="E40" s="33">
        <f>SUM(E41:E42)</f>
        <v>114045.6</v>
      </c>
      <c r="F40" s="33">
        <f>SUM(F41:F42)</f>
        <v>24409.8</v>
      </c>
      <c r="G40" s="33">
        <f>SUM(G41:G42)</f>
        <v>22967.1</v>
      </c>
      <c r="H40" s="33">
        <f>SUM(H41:H42)</f>
        <v>22222.9</v>
      </c>
      <c r="I40" s="33">
        <f>SUM(I41:I42)</f>
        <v>22222.9</v>
      </c>
      <c r="J40" s="33">
        <f t="shared" ref="J40" si="18">SUM(J41:J42)</f>
        <v>22222.9</v>
      </c>
      <c r="K40" s="43"/>
    </row>
    <row r="41" spans="1:15" ht="38.25" customHeight="1" x14ac:dyDescent="0.4">
      <c r="A41" s="69"/>
      <c r="B41" s="70"/>
      <c r="C41" s="103"/>
      <c r="D41" s="39" t="s">
        <v>87</v>
      </c>
      <c r="E41" s="33">
        <f>SUM(F41:J41)</f>
        <v>25888.799999999999</v>
      </c>
      <c r="F41" s="35">
        <f>F18+F30</f>
        <v>8971.5</v>
      </c>
      <c r="G41" s="35">
        <f t="shared" ref="G41:J42" si="19">G18+G30</f>
        <v>9391.5</v>
      </c>
      <c r="H41" s="35">
        <f t="shared" si="19"/>
        <v>2508.6</v>
      </c>
      <c r="I41" s="35">
        <f t="shared" si="19"/>
        <v>2508.6</v>
      </c>
      <c r="J41" s="35">
        <f t="shared" si="19"/>
        <v>2508.6</v>
      </c>
      <c r="K41" s="43"/>
    </row>
    <row r="42" spans="1:15" ht="46.5" customHeight="1" x14ac:dyDescent="0.4">
      <c r="A42" s="71"/>
      <c r="B42" s="72"/>
      <c r="C42" s="104"/>
      <c r="D42" s="39" t="s">
        <v>84</v>
      </c>
      <c r="E42" s="33">
        <f>SUM(F42:J42)</f>
        <v>88156.800000000003</v>
      </c>
      <c r="F42" s="35">
        <f>F19+F31</f>
        <v>15438.3</v>
      </c>
      <c r="G42" s="35">
        <f t="shared" si="19"/>
        <v>13575.6</v>
      </c>
      <c r="H42" s="35">
        <f t="shared" si="19"/>
        <v>19714.3</v>
      </c>
      <c r="I42" s="35">
        <f t="shared" si="19"/>
        <v>19714.3</v>
      </c>
      <c r="J42" s="35">
        <f t="shared" si="19"/>
        <v>19714.3</v>
      </c>
      <c r="K42" s="43"/>
    </row>
    <row r="43" spans="1:15" ht="24" customHeight="1" x14ac:dyDescent="0.4">
      <c r="A43" s="79" t="s">
        <v>67</v>
      </c>
      <c r="B43" s="80"/>
      <c r="C43" s="80"/>
      <c r="D43" s="80"/>
      <c r="E43" s="80"/>
      <c r="F43" s="80"/>
      <c r="G43" s="80"/>
      <c r="H43" s="80"/>
      <c r="I43" s="80"/>
      <c r="J43" s="81"/>
      <c r="K43" s="43"/>
    </row>
    <row r="44" spans="1:15" ht="33" customHeight="1" x14ac:dyDescent="0.4">
      <c r="A44" s="67" t="s">
        <v>131</v>
      </c>
      <c r="B44" s="68"/>
      <c r="C44" s="73"/>
      <c r="D44" s="32" t="s">
        <v>3</v>
      </c>
      <c r="E44" s="33">
        <f>SUM(E45:E46)</f>
        <v>114045.6</v>
      </c>
      <c r="F44" s="33">
        <f t="shared" ref="F44:J44" si="20">SUM(F45:F46)</f>
        <v>24409.8</v>
      </c>
      <c r="G44" s="33">
        <f t="shared" si="20"/>
        <v>22967.1</v>
      </c>
      <c r="H44" s="33">
        <f t="shared" si="20"/>
        <v>22222.9</v>
      </c>
      <c r="I44" s="33">
        <f t="shared" si="20"/>
        <v>22222.9</v>
      </c>
      <c r="J44" s="33">
        <f t="shared" si="20"/>
        <v>22222.9</v>
      </c>
      <c r="K44" s="43"/>
    </row>
    <row r="45" spans="1:15" ht="37.5" customHeight="1" x14ac:dyDescent="0.4">
      <c r="A45" s="69"/>
      <c r="B45" s="70"/>
      <c r="C45" s="74"/>
      <c r="D45" s="39" t="s">
        <v>87</v>
      </c>
      <c r="E45" s="33">
        <f>SUM(F45:J45)</f>
        <v>25888.799999999999</v>
      </c>
      <c r="F45" s="35">
        <f>F41</f>
        <v>8971.5</v>
      </c>
      <c r="G45" s="35">
        <f t="shared" ref="G45:J46" si="21">G41</f>
        <v>9391.5</v>
      </c>
      <c r="H45" s="35">
        <f t="shared" si="21"/>
        <v>2508.6</v>
      </c>
      <c r="I45" s="35">
        <f t="shared" si="21"/>
        <v>2508.6</v>
      </c>
      <c r="J45" s="35">
        <f t="shared" si="21"/>
        <v>2508.6</v>
      </c>
      <c r="K45" s="43"/>
    </row>
    <row r="46" spans="1:15" ht="47.25" customHeight="1" x14ac:dyDescent="0.4">
      <c r="A46" s="71"/>
      <c r="B46" s="72"/>
      <c r="C46" s="75"/>
      <c r="D46" s="39" t="s">
        <v>84</v>
      </c>
      <c r="E46" s="33">
        <f>SUM(F46:J46)</f>
        <v>88156.800000000003</v>
      </c>
      <c r="F46" s="35">
        <f>F42</f>
        <v>15438.3</v>
      </c>
      <c r="G46" s="35">
        <f t="shared" si="21"/>
        <v>13575.6</v>
      </c>
      <c r="H46" s="35">
        <f t="shared" si="21"/>
        <v>19714.3</v>
      </c>
      <c r="I46" s="35">
        <f t="shared" si="21"/>
        <v>19714.3</v>
      </c>
      <c r="J46" s="35">
        <f t="shared" si="21"/>
        <v>19714.3</v>
      </c>
      <c r="K46" s="43"/>
    </row>
    <row r="47" spans="1:15" ht="27" customHeight="1" x14ac:dyDescent="0.4">
      <c r="A47" s="99" t="s">
        <v>114</v>
      </c>
      <c r="B47" s="100"/>
      <c r="C47" s="100"/>
      <c r="D47" s="100"/>
      <c r="E47" s="100"/>
      <c r="F47" s="100"/>
      <c r="G47" s="100"/>
      <c r="H47" s="100"/>
      <c r="I47" s="100"/>
      <c r="J47" s="101"/>
      <c r="K47" s="43"/>
    </row>
    <row r="48" spans="1:15" ht="24.75" customHeight="1" x14ac:dyDescent="0.4">
      <c r="A48" s="99" t="s">
        <v>115</v>
      </c>
      <c r="B48" s="100"/>
      <c r="C48" s="100"/>
      <c r="D48" s="100"/>
      <c r="E48" s="100"/>
      <c r="F48" s="100"/>
      <c r="G48" s="100"/>
      <c r="H48" s="100"/>
      <c r="I48" s="100"/>
      <c r="J48" s="101"/>
      <c r="K48" s="43"/>
    </row>
    <row r="49" spans="1:11" ht="22.5" customHeight="1" x14ac:dyDescent="0.4">
      <c r="A49" s="89" t="s">
        <v>93</v>
      </c>
      <c r="B49" s="89"/>
      <c r="C49" s="89"/>
      <c r="D49" s="89"/>
      <c r="E49" s="89"/>
      <c r="F49" s="89"/>
      <c r="G49" s="89"/>
      <c r="H49" s="89"/>
      <c r="I49" s="89"/>
      <c r="J49" s="89"/>
      <c r="K49" s="43"/>
    </row>
    <row r="50" spans="1:11" ht="18.75" customHeight="1" x14ac:dyDescent="0.4">
      <c r="A50" s="90" t="s">
        <v>124</v>
      </c>
      <c r="B50" s="91"/>
      <c r="C50" s="91"/>
      <c r="D50" s="91"/>
      <c r="E50" s="91"/>
      <c r="F50" s="91"/>
      <c r="G50" s="91"/>
      <c r="H50" s="91"/>
      <c r="I50" s="91"/>
      <c r="J50" s="92"/>
      <c r="K50" s="43"/>
    </row>
    <row r="51" spans="1:11" ht="33" customHeight="1" x14ac:dyDescent="0.4">
      <c r="A51" s="93" t="s">
        <v>38</v>
      </c>
      <c r="B51" s="95" t="s">
        <v>132</v>
      </c>
      <c r="C51" s="73" t="s">
        <v>92</v>
      </c>
      <c r="D51" s="32" t="s">
        <v>3</v>
      </c>
      <c r="E51" s="33">
        <f>SUM(E52:E53)</f>
        <v>15926.5</v>
      </c>
      <c r="F51" s="33">
        <f>SUM(F52:F53)</f>
        <v>3238.9</v>
      </c>
      <c r="G51" s="33">
        <f>SUM(G52:G53)</f>
        <v>3171.9</v>
      </c>
      <c r="H51" s="33">
        <f>SUM(H52:H53)</f>
        <v>3171.9</v>
      </c>
      <c r="I51" s="33">
        <f t="shared" ref="I51:J51" si="22">SUM(I52:I53)</f>
        <v>3171.9</v>
      </c>
      <c r="J51" s="33">
        <f t="shared" si="22"/>
        <v>3171.9</v>
      </c>
      <c r="K51" s="43"/>
    </row>
    <row r="52" spans="1:11" ht="39" customHeight="1" x14ac:dyDescent="0.4">
      <c r="A52" s="97"/>
      <c r="B52" s="98"/>
      <c r="C52" s="74"/>
      <c r="D52" s="39" t="s">
        <v>87</v>
      </c>
      <c r="E52" s="33">
        <f>SUM(F52:J52)</f>
        <v>15891.3</v>
      </c>
      <c r="F52" s="33">
        <f>F55+F58</f>
        <v>3203.7</v>
      </c>
      <c r="G52" s="33">
        <f t="shared" ref="G52:J52" si="23">G55+G58</f>
        <v>3171.9</v>
      </c>
      <c r="H52" s="33">
        <f t="shared" si="23"/>
        <v>3171.9</v>
      </c>
      <c r="I52" s="33">
        <f t="shared" si="23"/>
        <v>3171.9</v>
      </c>
      <c r="J52" s="33">
        <f t="shared" si="23"/>
        <v>3171.9</v>
      </c>
      <c r="K52" s="43"/>
    </row>
    <row r="53" spans="1:11" ht="39" customHeight="1" x14ac:dyDescent="0.4">
      <c r="A53" s="97"/>
      <c r="B53" s="98"/>
      <c r="C53" s="75"/>
      <c r="D53" s="39" t="s">
        <v>84</v>
      </c>
      <c r="E53" s="33">
        <f>SUM(F53:J53)</f>
        <v>35.200000000000003</v>
      </c>
      <c r="F53" s="33">
        <f>F56</f>
        <v>35.200000000000003</v>
      </c>
      <c r="G53" s="33">
        <f>G56</f>
        <v>0</v>
      </c>
      <c r="H53" s="33">
        <f t="shared" ref="H53:J53" si="24">H56</f>
        <v>0</v>
      </c>
      <c r="I53" s="33">
        <f t="shared" si="24"/>
        <v>0</v>
      </c>
      <c r="J53" s="33">
        <f t="shared" si="24"/>
        <v>0</v>
      </c>
      <c r="K53" s="43"/>
    </row>
    <row r="54" spans="1:11" ht="33" customHeight="1" x14ac:dyDescent="0.4">
      <c r="A54" s="97"/>
      <c r="B54" s="98"/>
      <c r="C54" s="73" t="s">
        <v>22</v>
      </c>
      <c r="D54" s="32" t="s">
        <v>3</v>
      </c>
      <c r="E54" s="33">
        <f t="shared" ref="E54:J54" si="25">SUM(E55:E56)</f>
        <v>15403.9</v>
      </c>
      <c r="F54" s="33">
        <f t="shared" si="25"/>
        <v>3128.8</v>
      </c>
      <c r="G54" s="33">
        <f t="shared" si="25"/>
        <v>3078.9</v>
      </c>
      <c r="H54" s="33">
        <f t="shared" si="25"/>
        <v>3065.4</v>
      </c>
      <c r="I54" s="33">
        <f t="shared" si="25"/>
        <v>3065.4</v>
      </c>
      <c r="J54" s="33">
        <f t="shared" si="25"/>
        <v>3065.4</v>
      </c>
      <c r="K54" s="43"/>
    </row>
    <row r="55" spans="1:11" ht="39.75" customHeight="1" x14ac:dyDescent="0.4">
      <c r="A55" s="97"/>
      <c r="B55" s="98"/>
      <c r="C55" s="74"/>
      <c r="D55" s="39" t="s">
        <v>87</v>
      </c>
      <c r="E55" s="33">
        <f>SUM(F55:J55)</f>
        <v>15368.7</v>
      </c>
      <c r="F55" s="23">
        <v>3093.6</v>
      </c>
      <c r="G55" s="23">
        <v>3078.9</v>
      </c>
      <c r="H55" s="23">
        <v>3065.4</v>
      </c>
      <c r="I55" s="23">
        <v>3065.4</v>
      </c>
      <c r="J55" s="23">
        <v>3065.4</v>
      </c>
      <c r="K55" s="43"/>
    </row>
    <row r="56" spans="1:11" ht="39.75" customHeight="1" x14ac:dyDescent="0.4">
      <c r="A56" s="97"/>
      <c r="B56" s="98"/>
      <c r="C56" s="75"/>
      <c r="D56" s="39" t="s">
        <v>84</v>
      </c>
      <c r="E56" s="33">
        <f>SUM(F56:J56)</f>
        <v>35.200000000000003</v>
      </c>
      <c r="F56" s="23">
        <f>35.154</f>
        <v>35.200000000000003</v>
      </c>
      <c r="G56" s="23">
        <v>0</v>
      </c>
      <c r="H56" s="23">
        <v>0</v>
      </c>
      <c r="I56" s="23">
        <v>0</v>
      </c>
      <c r="J56" s="23">
        <v>0</v>
      </c>
      <c r="K56" s="43"/>
    </row>
    <row r="57" spans="1:11" ht="33" customHeight="1" x14ac:dyDescent="0.4">
      <c r="A57" s="97"/>
      <c r="B57" s="98"/>
      <c r="C57" s="73" t="s">
        <v>92</v>
      </c>
      <c r="D57" s="32" t="s">
        <v>3</v>
      </c>
      <c r="E57" s="33">
        <f>SUM(E58:E58)</f>
        <v>522.6</v>
      </c>
      <c r="F57" s="33">
        <f>SUM(F58:F58)</f>
        <v>110.1</v>
      </c>
      <c r="G57" s="33">
        <f t="shared" ref="G57:J57" si="26">SUM(G58:G58)</f>
        <v>93</v>
      </c>
      <c r="H57" s="33">
        <f t="shared" si="26"/>
        <v>106.5</v>
      </c>
      <c r="I57" s="33">
        <f t="shared" si="26"/>
        <v>106.5</v>
      </c>
      <c r="J57" s="33">
        <f t="shared" si="26"/>
        <v>106.5</v>
      </c>
      <c r="K57" s="43"/>
    </row>
    <row r="58" spans="1:11" ht="41.25" customHeight="1" x14ac:dyDescent="0.4">
      <c r="A58" s="94"/>
      <c r="B58" s="96"/>
      <c r="C58" s="75"/>
      <c r="D58" s="39" t="s">
        <v>87</v>
      </c>
      <c r="E58" s="33">
        <f>SUM(F58:J58)</f>
        <v>522.6</v>
      </c>
      <c r="F58" s="23">
        <v>110.1</v>
      </c>
      <c r="G58" s="23">
        <v>93</v>
      </c>
      <c r="H58" s="23">
        <v>106.5</v>
      </c>
      <c r="I58" s="23">
        <v>106.5</v>
      </c>
      <c r="J58" s="23">
        <v>106.5</v>
      </c>
      <c r="K58" s="43"/>
    </row>
    <row r="59" spans="1:11" ht="27" customHeight="1" x14ac:dyDescent="0.4">
      <c r="A59" s="67" t="s">
        <v>27</v>
      </c>
      <c r="B59" s="68"/>
      <c r="C59" s="73"/>
      <c r="D59" s="32" t="s">
        <v>3</v>
      </c>
      <c r="E59" s="33">
        <f>SUM(E60:E61)</f>
        <v>15926.5</v>
      </c>
      <c r="F59" s="33">
        <f>SUM(F60:F61)</f>
        <v>3238.9</v>
      </c>
      <c r="G59" s="33">
        <f>SUM(G60:G61)</f>
        <v>3171.9</v>
      </c>
      <c r="H59" s="33">
        <f t="shared" ref="H59:J59" si="27">SUM(H60:H61)</f>
        <v>3171.9</v>
      </c>
      <c r="I59" s="33">
        <f t="shared" si="27"/>
        <v>3171.9</v>
      </c>
      <c r="J59" s="33">
        <f t="shared" si="27"/>
        <v>3171.9</v>
      </c>
      <c r="K59" s="43"/>
    </row>
    <row r="60" spans="1:11" ht="47.25" customHeight="1" x14ac:dyDescent="0.4">
      <c r="A60" s="69"/>
      <c r="B60" s="70"/>
      <c r="C60" s="74"/>
      <c r="D60" s="39" t="s">
        <v>87</v>
      </c>
      <c r="E60" s="33">
        <f>SUM(F60:J60)</f>
        <v>15891.3</v>
      </c>
      <c r="F60" s="34">
        <f>F52</f>
        <v>3203.7</v>
      </c>
      <c r="G60" s="34">
        <f>G52</f>
        <v>3171.9</v>
      </c>
      <c r="H60" s="34">
        <f>H52</f>
        <v>3171.9</v>
      </c>
      <c r="I60" s="34">
        <f>I52</f>
        <v>3171.9</v>
      </c>
      <c r="J60" s="34">
        <f>J52</f>
        <v>3171.9</v>
      </c>
      <c r="K60" s="43"/>
    </row>
    <row r="61" spans="1:11" ht="41.25" customHeight="1" x14ac:dyDescent="0.4">
      <c r="A61" s="71"/>
      <c r="B61" s="72"/>
      <c r="C61" s="75"/>
      <c r="D61" s="39" t="s">
        <v>84</v>
      </c>
      <c r="E61" s="33">
        <f>SUM(F61:J61)</f>
        <v>35.200000000000003</v>
      </c>
      <c r="F61" s="33">
        <f>F53</f>
        <v>35.200000000000003</v>
      </c>
      <c r="G61" s="33">
        <f>G53</f>
        <v>0</v>
      </c>
      <c r="H61" s="33">
        <f>H53</f>
        <v>0</v>
      </c>
      <c r="I61" s="33">
        <f t="shared" ref="I61:J61" si="28">I53</f>
        <v>0</v>
      </c>
      <c r="J61" s="33">
        <f t="shared" si="28"/>
        <v>0</v>
      </c>
      <c r="K61" s="43"/>
    </row>
    <row r="62" spans="1:11" ht="21" customHeight="1" x14ac:dyDescent="0.4">
      <c r="A62" s="79" t="s">
        <v>67</v>
      </c>
      <c r="B62" s="80"/>
      <c r="C62" s="80"/>
      <c r="D62" s="80"/>
      <c r="E62" s="80"/>
      <c r="F62" s="80"/>
      <c r="G62" s="80"/>
      <c r="H62" s="80"/>
      <c r="I62" s="80"/>
      <c r="J62" s="81"/>
      <c r="K62" s="43"/>
    </row>
    <row r="63" spans="1:11" ht="33" customHeight="1" x14ac:dyDescent="0.4">
      <c r="A63" s="67" t="s">
        <v>133</v>
      </c>
      <c r="B63" s="68"/>
      <c r="C63" s="89"/>
      <c r="D63" s="32" t="s">
        <v>3</v>
      </c>
      <c r="E63" s="33">
        <f>SUM(E64:E65)</f>
        <v>15926.5</v>
      </c>
      <c r="F63" s="33">
        <f>SUM(F64:F65)</f>
        <v>3238.9</v>
      </c>
      <c r="G63" s="33">
        <f t="shared" ref="G63:J63" si="29">SUM(G64:G65)</f>
        <v>3171.9</v>
      </c>
      <c r="H63" s="33">
        <f t="shared" si="29"/>
        <v>3171.9</v>
      </c>
      <c r="I63" s="33">
        <f t="shared" si="29"/>
        <v>3171.9</v>
      </c>
      <c r="J63" s="33">
        <f t="shared" si="29"/>
        <v>3171.9</v>
      </c>
      <c r="K63" s="43"/>
    </row>
    <row r="64" spans="1:11" ht="41.25" customHeight="1" x14ac:dyDescent="0.4">
      <c r="A64" s="69"/>
      <c r="B64" s="70"/>
      <c r="C64" s="89"/>
      <c r="D64" s="39" t="s">
        <v>87</v>
      </c>
      <c r="E64" s="33">
        <f>SUM(F64:J64)</f>
        <v>15891.3</v>
      </c>
      <c r="F64" s="33">
        <f>F60</f>
        <v>3203.7</v>
      </c>
      <c r="G64" s="33">
        <f t="shared" ref="G64:J65" si="30">G60</f>
        <v>3171.9</v>
      </c>
      <c r="H64" s="33">
        <f t="shared" si="30"/>
        <v>3171.9</v>
      </c>
      <c r="I64" s="33">
        <f t="shared" si="30"/>
        <v>3171.9</v>
      </c>
      <c r="J64" s="33">
        <f t="shared" si="30"/>
        <v>3171.9</v>
      </c>
      <c r="K64" s="43"/>
    </row>
    <row r="65" spans="1:11" ht="41.25" customHeight="1" x14ac:dyDescent="0.4">
      <c r="A65" s="71"/>
      <c r="B65" s="72"/>
      <c r="C65" s="89"/>
      <c r="D65" s="39" t="s">
        <v>84</v>
      </c>
      <c r="E65" s="33">
        <f>SUM(F65:J65)</f>
        <v>35.200000000000003</v>
      </c>
      <c r="F65" s="33">
        <f>F61</f>
        <v>35.200000000000003</v>
      </c>
      <c r="G65" s="33">
        <f t="shared" si="30"/>
        <v>0</v>
      </c>
      <c r="H65" s="33">
        <f t="shared" si="30"/>
        <v>0</v>
      </c>
      <c r="I65" s="33">
        <f t="shared" si="30"/>
        <v>0</v>
      </c>
      <c r="J65" s="33">
        <f t="shared" si="30"/>
        <v>0</v>
      </c>
      <c r="K65" s="43"/>
    </row>
    <row r="66" spans="1:11" ht="27.75" customHeight="1" x14ac:dyDescent="0.4">
      <c r="A66" s="86" t="s">
        <v>116</v>
      </c>
      <c r="B66" s="87"/>
      <c r="C66" s="87"/>
      <c r="D66" s="87"/>
      <c r="E66" s="87"/>
      <c r="F66" s="87"/>
      <c r="G66" s="87"/>
      <c r="H66" s="87"/>
      <c r="I66" s="87"/>
      <c r="J66" s="88"/>
      <c r="K66" s="43"/>
    </row>
    <row r="67" spans="1:11" ht="23.25" customHeight="1" x14ac:dyDescent="0.4">
      <c r="A67" s="86" t="s">
        <v>117</v>
      </c>
      <c r="B67" s="87"/>
      <c r="C67" s="87"/>
      <c r="D67" s="87"/>
      <c r="E67" s="87"/>
      <c r="F67" s="87"/>
      <c r="G67" s="87"/>
      <c r="H67" s="87"/>
      <c r="I67" s="87"/>
      <c r="J67" s="88"/>
      <c r="K67" s="43"/>
    </row>
    <row r="68" spans="1:11" ht="27" customHeight="1" x14ac:dyDescent="0.4">
      <c r="A68" s="89" t="s">
        <v>134</v>
      </c>
      <c r="B68" s="89"/>
      <c r="C68" s="89"/>
      <c r="D68" s="89"/>
      <c r="E68" s="89"/>
      <c r="F68" s="89"/>
      <c r="G68" s="89"/>
      <c r="H68" s="89"/>
      <c r="I68" s="89"/>
      <c r="J68" s="89"/>
      <c r="K68" s="43"/>
    </row>
    <row r="69" spans="1:11" ht="18.75" customHeight="1" x14ac:dyDescent="0.4">
      <c r="A69" s="90" t="s">
        <v>124</v>
      </c>
      <c r="B69" s="91"/>
      <c r="C69" s="91"/>
      <c r="D69" s="91"/>
      <c r="E69" s="91"/>
      <c r="F69" s="91"/>
      <c r="G69" s="91"/>
      <c r="H69" s="91"/>
      <c r="I69" s="91"/>
      <c r="J69" s="92"/>
      <c r="K69" s="43"/>
    </row>
    <row r="70" spans="1:11" ht="33" customHeight="1" x14ac:dyDescent="0.4">
      <c r="A70" s="93" t="s">
        <v>39</v>
      </c>
      <c r="B70" s="95" t="s">
        <v>135</v>
      </c>
      <c r="C70" s="73" t="s">
        <v>94</v>
      </c>
      <c r="D70" s="32" t="s">
        <v>3</v>
      </c>
      <c r="E70" s="33">
        <f>SUM(E71:E71)</f>
        <v>363.5</v>
      </c>
      <c r="F70" s="33">
        <f t="shared" ref="F70:J70" si="31">SUM(F71:F71)</f>
        <v>72.7</v>
      </c>
      <c r="G70" s="33">
        <f t="shared" si="31"/>
        <v>72.7</v>
      </c>
      <c r="H70" s="33">
        <f t="shared" si="31"/>
        <v>72.7</v>
      </c>
      <c r="I70" s="33">
        <f t="shared" si="31"/>
        <v>72.7</v>
      </c>
      <c r="J70" s="33">
        <f t="shared" si="31"/>
        <v>72.7</v>
      </c>
      <c r="K70" s="43"/>
    </row>
    <row r="71" spans="1:11" ht="66.75" customHeight="1" x14ac:dyDescent="0.4">
      <c r="A71" s="94"/>
      <c r="B71" s="96"/>
      <c r="C71" s="75"/>
      <c r="D71" s="39" t="s">
        <v>87</v>
      </c>
      <c r="E71" s="33">
        <f>SUM(F71:J71)</f>
        <v>363.5</v>
      </c>
      <c r="F71" s="33">
        <f>F73+F75+F77</f>
        <v>72.7</v>
      </c>
      <c r="G71" s="33">
        <f>G73+G75+G77</f>
        <v>72.7</v>
      </c>
      <c r="H71" s="33">
        <f t="shared" ref="H71:J71" si="32">H73+H75+H77</f>
        <v>72.7</v>
      </c>
      <c r="I71" s="33">
        <f t="shared" si="32"/>
        <v>72.7</v>
      </c>
      <c r="J71" s="33">
        <f t="shared" si="32"/>
        <v>72.7</v>
      </c>
      <c r="K71" s="43"/>
    </row>
    <row r="72" spans="1:11" ht="33" customHeight="1" x14ac:dyDescent="0.4">
      <c r="A72" s="93" t="s">
        <v>95</v>
      </c>
      <c r="B72" s="95" t="s">
        <v>136</v>
      </c>
      <c r="C72" s="73" t="s">
        <v>96</v>
      </c>
      <c r="D72" s="32" t="s">
        <v>3</v>
      </c>
      <c r="E72" s="33">
        <f>SUM(E73:E73)</f>
        <v>363.5</v>
      </c>
      <c r="F72" s="33">
        <f t="shared" ref="F72:J72" si="33">SUM(F73:F73)</f>
        <v>72.7</v>
      </c>
      <c r="G72" s="33">
        <f t="shared" si="33"/>
        <v>72.7</v>
      </c>
      <c r="H72" s="33">
        <f t="shared" si="33"/>
        <v>72.7</v>
      </c>
      <c r="I72" s="33">
        <f t="shared" si="33"/>
        <v>72.7</v>
      </c>
      <c r="J72" s="33">
        <f t="shared" si="33"/>
        <v>72.7</v>
      </c>
      <c r="K72" s="43"/>
    </row>
    <row r="73" spans="1:11" ht="42" customHeight="1" x14ac:dyDescent="0.4">
      <c r="A73" s="97"/>
      <c r="B73" s="98"/>
      <c r="C73" s="75"/>
      <c r="D73" s="39" t="s">
        <v>87</v>
      </c>
      <c r="E73" s="33">
        <f>SUM(F73:J73)</f>
        <v>363.5</v>
      </c>
      <c r="F73" s="22">
        <v>72.7</v>
      </c>
      <c r="G73" s="22">
        <v>72.7</v>
      </c>
      <c r="H73" s="22">
        <v>72.7</v>
      </c>
      <c r="I73" s="22">
        <v>72.7</v>
      </c>
      <c r="J73" s="22">
        <v>72.7</v>
      </c>
      <c r="K73" s="43"/>
    </row>
    <row r="74" spans="1:11" ht="33" customHeight="1" x14ac:dyDescent="0.4">
      <c r="A74" s="97"/>
      <c r="B74" s="98"/>
      <c r="C74" s="73" t="s">
        <v>97</v>
      </c>
      <c r="D74" s="32" t="s">
        <v>3</v>
      </c>
      <c r="E74" s="33">
        <f>SUM(E75:E75)</f>
        <v>0</v>
      </c>
      <c r="F74" s="33">
        <f>SUM(F75:F75)</f>
        <v>0</v>
      </c>
      <c r="G74" s="33">
        <f t="shared" ref="G74:J74" si="34">SUM(G75:G75)</f>
        <v>0</v>
      </c>
      <c r="H74" s="33">
        <f t="shared" si="34"/>
        <v>0</v>
      </c>
      <c r="I74" s="33">
        <f t="shared" si="34"/>
        <v>0</v>
      </c>
      <c r="J74" s="33">
        <f t="shared" si="34"/>
        <v>0</v>
      </c>
      <c r="K74" s="43"/>
    </row>
    <row r="75" spans="1:11" ht="51.75" customHeight="1" x14ac:dyDescent="0.4">
      <c r="A75" s="97"/>
      <c r="B75" s="98"/>
      <c r="C75" s="75"/>
      <c r="D75" s="39" t="s">
        <v>87</v>
      </c>
      <c r="E75" s="33">
        <f>SUM(F75:J75)</f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43"/>
    </row>
    <row r="76" spans="1:11" ht="33" customHeight="1" x14ac:dyDescent="0.4">
      <c r="A76" s="97"/>
      <c r="B76" s="98"/>
      <c r="C76" s="73" t="s">
        <v>22</v>
      </c>
      <c r="D76" s="32" t="s">
        <v>3</v>
      </c>
      <c r="E76" s="33">
        <f>SUM(E77:E77)</f>
        <v>0</v>
      </c>
      <c r="F76" s="33">
        <f>SUM(F77:F77)</f>
        <v>0</v>
      </c>
      <c r="G76" s="33">
        <f t="shared" ref="G76:J76" si="35">SUM(G77:G77)</f>
        <v>0</v>
      </c>
      <c r="H76" s="33">
        <f t="shared" si="35"/>
        <v>0</v>
      </c>
      <c r="I76" s="33">
        <f t="shared" si="35"/>
        <v>0</v>
      </c>
      <c r="J76" s="33">
        <f t="shared" si="35"/>
        <v>0</v>
      </c>
      <c r="K76" s="43"/>
    </row>
    <row r="77" spans="1:11" ht="39.75" customHeight="1" x14ac:dyDescent="0.4">
      <c r="A77" s="94"/>
      <c r="B77" s="96"/>
      <c r="C77" s="75"/>
      <c r="D77" s="39" t="s">
        <v>87</v>
      </c>
      <c r="E77" s="33">
        <f>SUM(F77:J77)</f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43"/>
    </row>
    <row r="78" spans="1:11" ht="33" customHeight="1" x14ac:dyDescent="0.4">
      <c r="A78" s="82" t="s">
        <v>52</v>
      </c>
      <c r="B78" s="83"/>
      <c r="C78" s="73"/>
      <c r="D78" s="32" t="s">
        <v>3</v>
      </c>
      <c r="E78" s="33">
        <f>SUM(E79:E79)</f>
        <v>363.5</v>
      </c>
      <c r="F78" s="33">
        <f>SUM(F79:F79)</f>
        <v>72.7</v>
      </c>
      <c r="G78" s="33">
        <f t="shared" ref="G78:J78" si="36">SUM(G79:G79)</f>
        <v>72.7</v>
      </c>
      <c r="H78" s="33">
        <f t="shared" si="36"/>
        <v>72.7</v>
      </c>
      <c r="I78" s="33">
        <f t="shared" si="36"/>
        <v>72.7</v>
      </c>
      <c r="J78" s="33">
        <f t="shared" si="36"/>
        <v>72.7</v>
      </c>
      <c r="K78" s="43"/>
    </row>
    <row r="79" spans="1:11" ht="43.5" customHeight="1" x14ac:dyDescent="0.4">
      <c r="A79" s="84"/>
      <c r="B79" s="85"/>
      <c r="C79" s="75"/>
      <c r="D79" s="39" t="s">
        <v>87</v>
      </c>
      <c r="E79" s="33">
        <f>SUM(F79:J79)</f>
        <v>363.5</v>
      </c>
      <c r="F79" s="33">
        <f>F71</f>
        <v>72.7</v>
      </c>
      <c r="G79" s="33">
        <f>G71</f>
        <v>72.7</v>
      </c>
      <c r="H79" s="33">
        <f>H71</f>
        <v>72.7</v>
      </c>
      <c r="I79" s="33">
        <f>I71</f>
        <v>72.7</v>
      </c>
      <c r="J79" s="33">
        <f>J71</f>
        <v>72.7</v>
      </c>
      <c r="K79" s="43"/>
    </row>
    <row r="80" spans="1:11" ht="22.5" customHeight="1" x14ac:dyDescent="0.4">
      <c r="A80" s="79" t="s">
        <v>67</v>
      </c>
      <c r="B80" s="80"/>
      <c r="C80" s="80"/>
      <c r="D80" s="80"/>
      <c r="E80" s="80"/>
      <c r="F80" s="80"/>
      <c r="G80" s="80"/>
      <c r="H80" s="80"/>
      <c r="I80" s="80"/>
      <c r="J80" s="81"/>
      <c r="K80" s="43"/>
    </row>
    <row r="81" spans="1:17" ht="33" customHeight="1" x14ac:dyDescent="0.4">
      <c r="A81" s="82" t="s">
        <v>137</v>
      </c>
      <c r="B81" s="83"/>
      <c r="C81" s="73"/>
      <c r="D81" s="32" t="s">
        <v>3</v>
      </c>
      <c r="E81" s="33">
        <f t="shared" ref="E81:J81" si="37">SUM(E82:E82)</f>
        <v>363.5</v>
      </c>
      <c r="F81" s="33">
        <f>SUM(F82:F82)</f>
        <v>72.7</v>
      </c>
      <c r="G81" s="33">
        <f t="shared" si="37"/>
        <v>72.7</v>
      </c>
      <c r="H81" s="33">
        <f t="shared" si="37"/>
        <v>72.7</v>
      </c>
      <c r="I81" s="33">
        <f t="shared" si="37"/>
        <v>72.7</v>
      </c>
      <c r="J81" s="33">
        <f t="shared" si="37"/>
        <v>72.7</v>
      </c>
      <c r="K81" s="43"/>
    </row>
    <row r="82" spans="1:17" ht="73.5" customHeight="1" x14ac:dyDescent="0.4">
      <c r="A82" s="84"/>
      <c r="B82" s="85"/>
      <c r="C82" s="75"/>
      <c r="D82" s="39" t="s">
        <v>87</v>
      </c>
      <c r="E82" s="33">
        <f>SUM(F82:J82)</f>
        <v>363.5</v>
      </c>
      <c r="F82" s="36">
        <f>F79</f>
        <v>72.7</v>
      </c>
      <c r="G82" s="36">
        <f t="shared" ref="G82:J82" si="38">G79</f>
        <v>72.7</v>
      </c>
      <c r="H82" s="36">
        <f t="shared" si="38"/>
        <v>72.7</v>
      </c>
      <c r="I82" s="36">
        <f t="shared" si="38"/>
        <v>72.7</v>
      </c>
      <c r="J82" s="36">
        <f t="shared" si="38"/>
        <v>72.7</v>
      </c>
      <c r="K82" s="43"/>
    </row>
    <row r="83" spans="1:17" ht="33" customHeight="1" x14ac:dyDescent="0.4">
      <c r="A83" s="67" t="s">
        <v>138</v>
      </c>
      <c r="B83" s="68"/>
      <c r="C83" s="73"/>
      <c r="D83" s="32" t="s">
        <v>3</v>
      </c>
      <c r="E83" s="33">
        <f>SUM(E84:E85)</f>
        <v>130335.6</v>
      </c>
      <c r="F83" s="33">
        <f>SUM(F84:F85)</f>
        <v>27721.4</v>
      </c>
      <c r="G83" s="33">
        <f t="shared" ref="G83:J83" si="39">SUM(G84:G85)</f>
        <v>26211.7</v>
      </c>
      <c r="H83" s="33">
        <f t="shared" si="39"/>
        <v>25467.5</v>
      </c>
      <c r="I83" s="33">
        <f t="shared" si="39"/>
        <v>25467.5</v>
      </c>
      <c r="J83" s="33">
        <f t="shared" si="39"/>
        <v>25467.5</v>
      </c>
      <c r="K83" s="43"/>
      <c r="L83" s="20"/>
      <c r="M83" s="20"/>
      <c r="N83" s="20"/>
      <c r="O83" s="20"/>
      <c r="P83" s="20"/>
      <c r="Q83" s="20"/>
    </row>
    <row r="84" spans="1:17" ht="41.25" customHeight="1" x14ac:dyDescent="0.4">
      <c r="A84" s="69"/>
      <c r="B84" s="70"/>
      <c r="C84" s="74"/>
      <c r="D84" s="39" t="s">
        <v>87</v>
      </c>
      <c r="E84" s="33">
        <f>SUM(F84:J84)</f>
        <v>42143.6</v>
      </c>
      <c r="F84" s="33">
        <f>F45+F64+F82</f>
        <v>12247.9</v>
      </c>
      <c r="G84" s="33">
        <f t="shared" ref="G84:J84" si="40">G45+G64+G82</f>
        <v>12636.1</v>
      </c>
      <c r="H84" s="33">
        <f t="shared" si="40"/>
        <v>5753.2</v>
      </c>
      <c r="I84" s="33">
        <f t="shared" si="40"/>
        <v>5753.2</v>
      </c>
      <c r="J84" s="33">
        <f t="shared" si="40"/>
        <v>5753.2</v>
      </c>
      <c r="K84" s="43"/>
      <c r="L84" s="20"/>
      <c r="M84" s="20"/>
      <c r="N84" s="20"/>
      <c r="O84" s="20"/>
      <c r="P84" s="20"/>
      <c r="Q84" s="20"/>
    </row>
    <row r="85" spans="1:17" ht="38.25" customHeight="1" x14ac:dyDescent="0.4">
      <c r="A85" s="71"/>
      <c r="B85" s="72"/>
      <c r="C85" s="75"/>
      <c r="D85" s="39" t="s">
        <v>84</v>
      </c>
      <c r="E85" s="33">
        <f>SUM(F85:J85)</f>
        <v>88192</v>
      </c>
      <c r="F85" s="33">
        <f>F46+F65</f>
        <v>15473.5</v>
      </c>
      <c r="G85" s="33">
        <f t="shared" ref="G85:J85" si="41">G46+G65</f>
        <v>13575.6</v>
      </c>
      <c r="H85" s="33">
        <f t="shared" si="41"/>
        <v>19714.3</v>
      </c>
      <c r="I85" s="33">
        <f t="shared" si="41"/>
        <v>19714.3</v>
      </c>
      <c r="J85" s="33">
        <f t="shared" si="41"/>
        <v>19714.3</v>
      </c>
      <c r="K85" s="43"/>
      <c r="L85" s="20"/>
      <c r="M85" s="20"/>
      <c r="N85" s="20"/>
      <c r="O85" s="20"/>
      <c r="P85" s="20"/>
      <c r="Q85" s="20"/>
    </row>
    <row r="86" spans="1:17" ht="33" customHeight="1" x14ac:dyDescent="0.4">
      <c r="A86" s="67" t="s">
        <v>98</v>
      </c>
      <c r="B86" s="68"/>
      <c r="C86" s="73"/>
      <c r="D86" s="32" t="s">
        <v>3</v>
      </c>
      <c r="E86" s="33">
        <f>SUM(E87:E88)</f>
        <v>130335.6</v>
      </c>
      <c r="F86" s="33">
        <f>SUM(F87:F88)</f>
        <v>27721.4</v>
      </c>
      <c r="G86" s="33">
        <f t="shared" ref="G86:J86" si="42">SUM(G87:G88)</f>
        <v>26211.7</v>
      </c>
      <c r="H86" s="33">
        <f t="shared" si="42"/>
        <v>25467.5</v>
      </c>
      <c r="I86" s="33">
        <f t="shared" si="42"/>
        <v>25467.5</v>
      </c>
      <c r="J86" s="33">
        <f t="shared" si="42"/>
        <v>25467.5</v>
      </c>
      <c r="K86" s="43"/>
      <c r="L86" s="37"/>
      <c r="M86" s="37"/>
      <c r="N86" s="37"/>
      <c r="O86" s="37"/>
      <c r="P86" s="20"/>
      <c r="Q86" s="20"/>
    </row>
    <row r="87" spans="1:17" ht="41.25" customHeight="1" x14ac:dyDescent="0.4">
      <c r="A87" s="69"/>
      <c r="B87" s="70"/>
      <c r="C87" s="74"/>
      <c r="D87" s="39" t="s">
        <v>87</v>
      </c>
      <c r="E87" s="33">
        <f>SUM(F87:J87)</f>
        <v>42143.6</v>
      </c>
      <c r="F87" s="33">
        <f>F84</f>
        <v>12247.9</v>
      </c>
      <c r="G87" s="33">
        <f t="shared" ref="G87:J88" si="43">G84</f>
        <v>12636.1</v>
      </c>
      <c r="H87" s="33">
        <f t="shared" si="43"/>
        <v>5753.2</v>
      </c>
      <c r="I87" s="33">
        <f t="shared" si="43"/>
        <v>5753.2</v>
      </c>
      <c r="J87" s="33">
        <f t="shared" si="43"/>
        <v>5753.2</v>
      </c>
      <c r="K87" s="43"/>
      <c r="L87" s="20"/>
      <c r="M87" s="20"/>
      <c r="N87" s="20"/>
      <c r="O87" s="20"/>
      <c r="P87" s="20"/>
      <c r="Q87" s="20"/>
    </row>
    <row r="88" spans="1:17" ht="38.25" customHeight="1" x14ac:dyDescent="0.4">
      <c r="A88" s="71"/>
      <c r="B88" s="72"/>
      <c r="C88" s="75"/>
      <c r="D88" s="39" t="s">
        <v>84</v>
      </c>
      <c r="E88" s="33">
        <f>SUM(F88:J88)</f>
        <v>88192</v>
      </c>
      <c r="F88" s="33">
        <f>F85</f>
        <v>15473.5</v>
      </c>
      <c r="G88" s="33">
        <f>G85</f>
        <v>13575.6</v>
      </c>
      <c r="H88" s="33">
        <f t="shared" si="43"/>
        <v>19714.3</v>
      </c>
      <c r="I88" s="33">
        <f t="shared" si="43"/>
        <v>19714.3</v>
      </c>
      <c r="J88" s="33">
        <f t="shared" si="43"/>
        <v>19714.3</v>
      </c>
      <c r="K88" s="43"/>
      <c r="L88" s="38"/>
      <c r="M88" s="38"/>
      <c r="N88" s="38"/>
      <c r="O88" s="38"/>
      <c r="P88" s="20"/>
      <c r="Q88" s="20"/>
    </row>
    <row r="89" spans="1:17" ht="22.5" customHeight="1" x14ac:dyDescent="0.4">
      <c r="A89" s="79" t="s">
        <v>100</v>
      </c>
      <c r="B89" s="80"/>
      <c r="C89" s="80"/>
      <c r="D89" s="80"/>
      <c r="E89" s="80"/>
      <c r="F89" s="80"/>
      <c r="G89" s="80"/>
      <c r="H89" s="80"/>
      <c r="I89" s="80"/>
      <c r="J89" s="81"/>
      <c r="K89" s="43"/>
    </row>
    <row r="90" spans="1:17" ht="33" customHeight="1" x14ac:dyDescent="0.4">
      <c r="A90" s="67" t="s">
        <v>99</v>
      </c>
      <c r="B90" s="68"/>
      <c r="C90" s="73"/>
      <c r="D90" s="32" t="s">
        <v>3</v>
      </c>
      <c r="E90" s="33">
        <f t="shared" ref="E90:J90" si="44">SUM(E91:E92)</f>
        <v>0</v>
      </c>
      <c r="F90" s="33">
        <f>SUM(F91:F92)</f>
        <v>0</v>
      </c>
      <c r="G90" s="33">
        <f>SUM(G91:G92)</f>
        <v>0</v>
      </c>
      <c r="H90" s="33">
        <f t="shared" si="44"/>
        <v>0</v>
      </c>
      <c r="I90" s="33">
        <f t="shared" si="44"/>
        <v>0</v>
      </c>
      <c r="J90" s="33">
        <f t="shared" si="44"/>
        <v>0</v>
      </c>
      <c r="K90" s="43"/>
      <c r="L90" s="29"/>
      <c r="M90" s="29"/>
      <c r="N90" s="29"/>
      <c r="O90" s="29"/>
      <c r="P90" s="20"/>
      <c r="Q90" s="20"/>
    </row>
    <row r="91" spans="1:17" ht="33" customHeight="1" x14ac:dyDescent="0.4">
      <c r="A91" s="69"/>
      <c r="B91" s="70"/>
      <c r="C91" s="74"/>
      <c r="D91" s="39" t="s">
        <v>87</v>
      </c>
      <c r="E91" s="33">
        <f>SUM(F91:J91)</f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43"/>
      <c r="L91" s="30"/>
      <c r="M91" s="30"/>
      <c r="N91" s="30"/>
      <c r="O91" s="30"/>
    </row>
    <row r="92" spans="1:17" ht="33" customHeight="1" x14ac:dyDescent="0.4">
      <c r="A92" s="71"/>
      <c r="B92" s="72"/>
      <c r="C92" s="75"/>
      <c r="D92" s="39" t="s">
        <v>84</v>
      </c>
      <c r="E92" s="33">
        <f>SUM(F92:J92)</f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43"/>
    </row>
    <row r="93" spans="1:17" ht="33" customHeight="1" x14ac:dyDescent="0.4">
      <c r="A93" s="67" t="s">
        <v>101</v>
      </c>
      <c r="B93" s="68"/>
      <c r="C93" s="73"/>
      <c r="D93" s="32" t="s">
        <v>3</v>
      </c>
      <c r="E93" s="33">
        <f>SUM(E94:E95)</f>
        <v>0</v>
      </c>
      <c r="F93" s="33">
        <f>SUM(F94:F95)</f>
        <v>0</v>
      </c>
      <c r="G93" s="33">
        <f t="shared" ref="G93:J93" si="45">SUM(G94:G95)</f>
        <v>0</v>
      </c>
      <c r="H93" s="33">
        <f t="shared" si="45"/>
        <v>0</v>
      </c>
      <c r="I93" s="33">
        <f t="shared" si="45"/>
        <v>0</v>
      </c>
      <c r="J93" s="33">
        <f t="shared" si="45"/>
        <v>0</v>
      </c>
      <c r="K93" s="43"/>
      <c r="L93" s="29"/>
      <c r="M93" s="29"/>
      <c r="N93" s="29"/>
      <c r="O93" s="29"/>
      <c r="P93" s="20"/>
      <c r="Q93" s="20"/>
    </row>
    <row r="94" spans="1:17" ht="33" customHeight="1" x14ac:dyDescent="0.4">
      <c r="A94" s="69"/>
      <c r="B94" s="70"/>
      <c r="C94" s="74"/>
      <c r="D94" s="39" t="s">
        <v>87</v>
      </c>
      <c r="E94" s="33">
        <f>SUM(F94:J94)</f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43"/>
      <c r="L94" s="30"/>
      <c r="M94" s="30"/>
      <c r="N94" s="30"/>
      <c r="O94" s="30"/>
    </row>
    <row r="95" spans="1:17" ht="33" customHeight="1" x14ac:dyDescent="0.4">
      <c r="A95" s="71"/>
      <c r="B95" s="72"/>
      <c r="C95" s="75"/>
      <c r="D95" s="39" t="s">
        <v>84</v>
      </c>
      <c r="E95" s="33">
        <f>SUM(F95:J95)</f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43"/>
    </row>
    <row r="96" spans="1:17" ht="28.5" customHeight="1" x14ac:dyDescent="0.4">
      <c r="A96" s="76" t="s">
        <v>100</v>
      </c>
      <c r="B96" s="77"/>
      <c r="C96" s="77"/>
      <c r="D96" s="77"/>
      <c r="E96" s="77"/>
      <c r="F96" s="77"/>
      <c r="G96" s="77"/>
      <c r="H96" s="77"/>
      <c r="I96" s="77"/>
      <c r="J96" s="78"/>
      <c r="K96" s="43"/>
    </row>
    <row r="97" spans="1:17" ht="33" customHeight="1" x14ac:dyDescent="0.4">
      <c r="A97" s="67" t="s">
        <v>102</v>
      </c>
      <c r="B97" s="68"/>
      <c r="C97" s="73"/>
      <c r="D97" s="32" t="s">
        <v>3</v>
      </c>
      <c r="E97" s="33">
        <f>SUM(E98:E99)</f>
        <v>15403.9</v>
      </c>
      <c r="F97" s="33">
        <f>SUM(F98:F99)</f>
        <v>3128.8</v>
      </c>
      <c r="G97" s="33">
        <f>SUM(G98:G99)</f>
        <v>3078.9</v>
      </c>
      <c r="H97" s="33">
        <f>SUM(H98:H99)</f>
        <v>3065.4</v>
      </c>
      <c r="I97" s="33">
        <f>SUM(I98:I99)</f>
        <v>3065.4</v>
      </c>
      <c r="J97" s="33">
        <f t="shared" ref="J97" si="46">SUM(J98:J99)</f>
        <v>3065.4</v>
      </c>
      <c r="K97" s="43"/>
      <c r="L97" s="37"/>
      <c r="M97" s="37"/>
      <c r="N97" s="37"/>
      <c r="O97" s="37"/>
      <c r="P97" s="37"/>
      <c r="Q97" s="37"/>
    </row>
    <row r="98" spans="1:17" ht="47.25" customHeight="1" x14ac:dyDescent="0.4">
      <c r="A98" s="69"/>
      <c r="B98" s="70"/>
      <c r="C98" s="74"/>
      <c r="D98" s="39" t="s">
        <v>87</v>
      </c>
      <c r="E98" s="33">
        <f>SUM(F98:J98)</f>
        <v>15368.7</v>
      </c>
      <c r="F98" s="35">
        <f>F55</f>
        <v>3093.6</v>
      </c>
      <c r="G98" s="35">
        <f t="shared" ref="G98:J99" si="47">G55</f>
        <v>3078.9</v>
      </c>
      <c r="H98" s="35">
        <f t="shared" si="47"/>
        <v>3065.4</v>
      </c>
      <c r="I98" s="35">
        <f t="shared" si="47"/>
        <v>3065.4</v>
      </c>
      <c r="J98" s="35">
        <f t="shared" si="47"/>
        <v>3065.4</v>
      </c>
      <c r="K98" s="43"/>
      <c r="L98" s="37"/>
      <c r="M98" s="37"/>
      <c r="N98" s="37"/>
      <c r="O98" s="37"/>
      <c r="P98" s="37"/>
      <c r="Q98" s="37"/>
    </row>
    <row r="99" spans="1:17" ht="40.5" customHeight="1" x14ac:dyDescent="0.4">
      <c r="A99" s="71"/>
      <c r="B99" s="72"/>
      <c r="C99" s="75"/>
      <c r="D99" s="39" t="s">
        <v>84</v>
      </c>
      <c r="E99" s="33">
        <f>SUM(F99:J99)</f>
        <v>35.200000000000003</v>
      </c>
      <c r="F99" s="35">
        <f>F56</f>
        <v>35.200000000000003</v>
      </c>
      <c r="G99" s="35">
        <f t="shared" si="47"/>
        <v>0</v>
      </c>
      <c r="H99" s="35">
        <f t="shared" si="47"/>
        <v>0</v>
      </c>
      <c r="I99" s="35">
        <f t="shared" si="47"/>
        <v>0</v>
      </c>
      <c r="J99" s="35">
        <f t="shared" si="47"/>
        <v>0</v>
      </c>
      <c r="K99" s="43"/>
      <c r="L99" s="37"/>
      <c r="M99" s="37"/>
      <c r="N99" s="37"/>
      <c r="O99" s="37"/>
      <c r="P99" s="37"/>
      <c r="Q99" s="37"/>
    </row>
    <row r="100" spans="1:17" ht="33" customHeight="1" x14ac:dyDescent="0.4">
      <c r="A100" s="67" t="s">
        <v>103</v>
      </c>
      <c r="B100" s="68"/>
      <c r="C100" s="73"/>
      <c r="D100" s="32" t="s">
        <v>3</v>
      </c>
      <c r="E100" s="33">
        <f t="shared" ref="E100:J100" si="48">SUM(E101:E102)</f>
        <v>93428.1</v>
      </c>
      <c r="F100" s="33">
        <f>SUM(F101:F102)</f>
        <v>19901.400000000001</v>
      </c>
      <c r="G100" s="33">
        <f t="shared" si="48"/>
        <v>18403.8</v>
      </c>
      <c r="H100" s="33">
        <f t="shared" si="48"/>
        <v>18374.3</v>
      </c>
      <c r="I100" s="33">
        <f t="shared" si="48"/>
        <v>18374.3</v>
      </c>
      <c r="J100" s="33">
        <f t="shared" si="48"/>
        <v>18374.3</v>
      </c>
      <c r="K100" s="43"/>
      <c r="L100" s="37"/>
      <c r="M100" s="37"/>
      <c r="N100" s="37"/>
      <c r="O100" s="37"/>
      <c r="P100" s="37"/>
      <c r="Q100" s="37"/>
    </row>
    <row r="101" spans="1:17" ht="39" customHeight="1" x14ac:dyDescent="0.4">
      <c r="A101" s="69"/>
      <c r="B101" s="70"/>
      <c r="C101" s="74"/>
      <c r="D101" s="39" t="s">
        <v>87</v>
      </c>
      <c r="E101" s="33">
        <f>SUM(F101:J101)</f>
        <v>19038.400000000001</v>
      </c>
      <c r="F101" s="35">
        <f>F30</f>
        <v>7403.4</v>
      </c>
      <c r="G101" s="35">
        <f t="shared" ref="G101:J101" si="49">G30</f>
        <v>7450</v>
      </c>
      <c r="H101" s="35">
        <f t="shared" si="49"/>
        <v>1395</v>
      </c>
      <c r="I101" s="35">
        <f t="shared" si="49"/>
        <v>1395</v>
      </c>
      <c r="J101" s="35">
        <f t="shared" si="49"/>
        <v>1395</v>
      </c>
      <c r="K101" s="43"/>
      <c r="L101" s="37"/>
      <c r="M101" s="37"/>
      <c r="N101" s="37"/>
      <c r="O101" s="37"/>
      <c r="P101" s="37"/>
      <c r="Q101" s="37"/>
    </row>
    <row r="102" spans="1:17" ht="33.75" customHeight="1" x14ac:dyDescent="0.4">
      <c r="A102" s="71"/>
      <c r="B102" s="72"/>
      <c r="C102" s="75"/>
      <c r="D102" s="39" t="s">
        <v>84</v>
      </c>
      <c r="E102" s="33">
        <f>SUM(F102:J102)</f>
        <v>74389.7</v>
      </c>
      <c r="F102" s="35">
        <f>F31</f>
        <v>12498</v>
      </c>
      <c r="G102" s="35">
        <f>G34+G37+G39</f>
        <v>10953.8</v>
      </c>
      <c r="H102" s="35">
        <f>H34+H37+H39</f>
        <v>16979.3</v>
      </c>
      <c r="I102" s="35">
        <f>I34+I37+I39</f>
        <v>16979.3</v>
      </c>
      <c r="J102" s="35">
        <f>J34+J37+J39</f>
        <v>16979.3</v>
      </c>
      <c r="K102" s="43"/>
      <c r="L102" s="37"/>
      <c r="M102" s="37"/>
      <c r="N102" s="37"/>
      <c r="O102" s="37"/>
      <c r="P102" s="37"/>
      <c r="Q102" s="37"/>
    </row>
    <row r="103" spans="1:17" ht="33" customHeight="1" x14ac:dyDescent="0.4">
      <c r="A103" s="67" t="s">
        <v>104</v>
      </c>
      <c r="B103" s="68"/>
      <c r="C103" s="73"/>
      <c r="D103" s="32" t="s">
        <v>3</v>
      </c>
      <c r="E103" s="33">
        <f t="shared" ref="E103:J103" si="50">SUM(E104:E104)</f>
        <v>363.5</v>
      </c>
      <c r="F103" s="33">
        <f>SUM(F104:F104)</f>
        <v>72.7</v>
      </c>
      <c r="G103" s="33">
        <f t="shared" si="50"/>
        <v>72.7</v>
      </c>
      <c r="H103" s="33">
        <f t="shared" si="50"/>
        <v>72.7</v>
      </c>
      <c r="I103" s="33">
        <f t="shared" si="50"/>
        <v>72.7</v>
      </c>
      <c r="J103" s="33">
        <f t="shared" si="50"/>
        <v>72.7</v>
      </c>
      <c r="K103" s="43"/>
      <c r="L103" s="37"/>
      <c r="M103" s="37"/>
      <c r="N103" s="37"/>
      <c r="O103" s="37"/>
      <c r="P103" s="37"/>
      <c r="Q103" s="37"/>
    </row>
    <row r="104" spans="1:17" ht="38.25" customHeight="1" x14ac:dyDescent="0.4">
      <c r="A104" s="71"/>
      <c r="B104" s="72"/>
      <c r="C104" s="75"/>
      <c r="D104" s="39" t="s">
        <v>87</v>
      </c>
      <c r="E104" s="33">
        <f>SUM(F104:J104)</f>
        <v>363.5</v>
      </c>
      <c r="F104" s="36">
        <f>F73</f>
        <v>72.7</v>
      </c>
      <c r="G104" s="36">
        <f t="shared" ref="G104:J104" si="51">G73</f>
        <v>72.7</v>
      </c>
      <c r="H104" s="36">
        <f t="shared" si="51"/>
        <v>72.7</v>
      </c>
      <c r="I104" s="36">
        <f t="shared" si="51"/>
        <v>72.7</v>
      </c>
      <c r="J104" s="36">
        <f t="shared" si="51"/>
        <v>72.7</v>
      </c>
      <c r="K104" s="43"/>
      <c r="L104" s="37"/>
      <c r="M104" s="37"/>
      <c r="N104" s="37"/>
      <c r="O104" s="37"/>
      <c r="P104" s="37"/>
      <c r="Q104" s="37"/>
    </row>
    <row r="105" spans="1:17" ht="33" customHeight="1" x14ac:dyDescent="0.4">
      <c r="A105" s="67" t="s">
        <v>105</v>
      </c>
      <c r="B105" s="68"/>
      <c r="C105" s="73"/>
      <c r="D105" s="32" t="s">
        <v>3</v>
      </c>
      <c r="E105" s="33">
        <f t="shared" ref="E105:J105" si="52">SUM(E106:E107)</f>
        <v>5231.5</v>
      </c>
      <c r="F105" s="33">
        <f>SUM(F106:F107)</f>
        <v>1021.4</v>
      </c>
      <c r="G105" s="33">
        <f t="shared" si="52"/>
        <v>1042.4000000000001</v>
      </c>
      <c r="H105" s="33">
        <f t="shared" si="52"/>
        <v>1055.9000000000001</v>
      </c>
      <c r="I105" s="33">
        <f t="shared" si="52"/>
        <v>1055.9000000000001</v>
      </c>
      <c r="J105" s="33">
        <f t="shared" si="52"/>
        <v>1055.9000000000001</v>
      </c>
      <c r="K105" s="43"/>
      <c r="L105" s="37"/>
      <c r="M105" s="37"/>
      <c r="N105" s="37"/>
      <c r="O105" s="37"/>
      <c r="P105" s="37"/>
      <c r="Q105" s="37"/>
    </row>
    <row r="106" spans="1:17" ht="38.25" customHeight="1" x14ac:dyDescent="0.4">
      <c r="A106" s="69"/>
      <c r="B106" s="70"/>
      <c r="C106" s="74"/>
      <c r="D106" s="39" t="s">
        <v>87</v>
      </c>
      <c r="E106" s="33">
        <f>SUM(F106:J106)</f>
        <v>2297.5</v>
      </c>
      <c r="F106" s="36">
        <f>F27+F58</f>
        <v>498.9</v>
      </c>
      <c r="G106" s="36">
        <f t="shared" ref="G106:J106" si="53">G27+G58</f>
        <v>524.5</v>
      </c>
      <c r="H106" s="36">
        <f t="shared" si="53"/>
        <v>424.7</v>
      </c>
      <c r="I106" s="36">
        <f t="shared" si="53"/>
        <v>424.7</v>
      </c>
      <c r="J106" s="36">
        <f t="shared" si="53"/>
        <v>424.7</v>
      </c>
      <c r="K106" s="43"/>
      <c r="L106" s="37"/>
      <c r="M106" s="37"/>
      <c r="N106" s="37"/>
      <c r="O106" s="37"/>
      <c r="P106" s="37"/>
      <c r="Q106" s="37"/>
    </row>
    <row r="107" spans="1:17" ht="33" customHeight="1" x14ac:dyDescent="0.4">
      <c r="A107" s="71"/>
      <c r="B107" s="72"/>
      <c r="C107" s="75"/>
      <c r="D107" s="39" t="s">
        <v>84</v>
      </c>
      <c r="E107" s="33">
        <f>SUM(F107:J107)</f>
        <v>2934</v>
      </c>
      <c r="F107" s="36">
        <f>F28</f>
        <v>522.5</v>
      </c>
      <c r="G107" s="36">
        <f t="shared" ref="G107:J107" si="54">G28</f>
        <v>517.9</v>
      </c>
      <c r="H107" s="36">
        <f t="shared" si="54"/>
        <v>631.20000000000005</v>
      </c>
      <c r="I107" s="36">
        <f t="shared" si="54"/>
        <v>631.20000000000005</v>
      </c>
      <c r="J107" s="36">
        <f t="shared" si="54"/>
        <v>631.20000000000005</v>
      </c>
      <c r="K107" s="43"/>
      <c r="L107" s="37"/>
      <c r="M107" s="37"/>
      <c r="N107" s="37"/>
      <c r="O107" s="37"/>
      <c r="P107" s="37"/>
      <c r="Q107" s="37"/>
    </row>
    <row r="108" spans="1:17" ht="33" customHeight="1" x14ac:dyDescent="0.4">
      <c r="A108" s="67" t="s">
        <v>106</v>
      </c>
      <c r="B108" s="68"/>
      <c r="C108" s="73"/>
      <c r="D108" s="32" t="s">
        <v>3</v>
      </c>
      <c r="E108" s="33">
        <f>SUM(E109:E110)</f>
        <v>15908.6</v>
      </c>
      <c r="F108" s="33">
        <f>SUM(F109:F110)</f>
        <v>3597.1</v>
      </c>
      <c r="G108" s="33">
        <f>SUM(G109:G110)</f>
        <v>3613.9</v>
      </c>
      <c r="H108" s="33">
        <f t="shared" ref="H108:J108" si="55">SUM(H109:H110)</f>
        <v>2899.2</v>
      </c>
      <c r="I108" s="33">
        <f t="shared" si="55"/>
        <v>2899.2</v>
      </c>
      <c r="J108" s="33">
        <f t="shared" si="55"/>
        <v>2899.2</v>
      </c>
      <c r="K108" s="43"/>
      <c r="L108" s="37"/>
      <c r="M108" s="37"/>
      <c r="N108" s="37"/>
      <c r="O108" s="37"/>
      <c r="P108" s="37"/>
      <c r="Q108" s="37"/>
    </row>
    <row r="109" spans="1:17" ht="33" customHeight="1" x14ac:dyDescent="0.4">
      <c r="A109" s="69"/>
      <c r="B109" s="70"/>
      <c r="C109" s="74"/>
      <c r="D109" s="39" t="s">
        <v>87</v>
      </c>
      <c r="E109" s="33">
        <f>SUM(F109:J109)</f>
        <v>5075.5</v>
      </c>
      <c r="F109" s="36">
        <f>F24</f>
        <v>1179.3</v>
      </c>
      <c r="G109" s="36">
        <f t="shared" ref="G109:J110" si="56">G24</f>
        <v>1510</v>
      </c>
      <c r="H109" s="36">
        <f t="shared" si="56"/>
        <v>795.4</v>
      </c>
      <c r="I109" s="36">
        <f t="shared" si="56"/>
        <v>795.4</v>
      </c>
      <c r="J109" s="36">
        <f t="shared" si="56"/>
        <v>795.4</v>
      </c>
      <c r="K109" s="43"/>
      <c r="L109" s="37"/>
      <c r="M109" s="37"/>
      <c r="N109" s="37"/>
      <c r="O109" s="37"/>
      <c r="P109" s="37"/>
      <c r="Q109" s="37"/>
    </row>
    <row r="110" spans="1:17" ht="33" customHeight="1" x14ac:dyDescent="0.4">
      <c r="A110" s="71"/>
      <c r="B110" s="72"/>
      <c r="C110" s="75"/>
      <c r="D110" s="39" t="s">
        <v>84</v>
      </c>
      <c r="E110" s="33">
        <f>SUM(F110:J110)</f>
        <v>10833.1</v>
      </c>
      <c r="F110" s="36">
        <f>F25</f>
        <v>2417.8000000000002</v>
      </c>
      <c r="G110" s="36">
        <f t="shared" si="56"/>
        <v>2103.9</v>
      </c>
      <c r="H110" s="36">
        <f t="shared" si="56"/>
        <v>2103.8000000000002</v>
      </c>
      <c r="I110" s="36">
        <f t="shared" si="56"/>
        <v>2103.8000000000002</v>
      </c>
      <c r="J110" s="36">
        <f t="shared" si="56"/>
        <v>2103.8000000000002</v>
      </c>
      <c r="K110" s="43"/>
      <c r="L110" s="37"/>
      <c r="M110" s="37"/>
      <c r="N110" s="37"/>
      <c r="O110" s="37"/>
      <c r="P110" s="37"/>
      <c r="Q110" s="37"/>
    </row>
  </sheetData>
  <mergeCells count="101">
    <mergeCell ref="G1:J1"/>
    <mergeCell ref="A2:F2"/>
    <mergeCell ref="G2:J2"/>
    <mergeCell ref="A3:F3"/>
    <mergeCell ref="G3:H3"/>
    <mergeCell ref="I3:J3"/>
    <mergeCell ref="G5:H5"/>
    <mergeCell ref="A6:H6"/>
    <mergeCell ref="A7:J7"/>
    <mergeCell ref="A8:A11"/>
    <mergeCell ref="B8:B11"/>
    <mergeCell ref="C8:C11"/>
    <mergeCell ref="D8:D11"/>
    <mergeCell ref="E8:J8"/>
    <mergeCell ref="E9:J9"/>
    <mergeCell ref="E10:E11"/>
    <mergeCell ref="A14:J14"/>
    <mergeCell ref="A15:J15"/>
    <mergeCell ref="A16:J16"/>
    <mergeCell ref="A17:A19"/>
    <mergeCell ref="B17:B19"/>
    <mergeCell ref="C17:C19"/>
    <mergeCell ref="F10:F11"/>
    <mergeCell ref="G10:G11"/>
    <mergeCell ref="H10:H11"/>
    <mergeCell ref="I10:I11"/>
    <mergeCell ref="J10:J11"/>
    <mergeCell ref="A13:J13"/>
    <mergeCell ref="A32:A34"/>
    <mergeCell ref="B32:B34"/>
    <mergeCell ref="C32:C34"/>
    <mergeCell ref="A35:A37"/>
    <mergeCell ref="B35:B37"/>
    <mergeCell ref="C35:C37"/>
    <mergeCell ref="A20:A28"/>
    <mergeCell ref="B20:B28"/>
    <mergeCell ref="C20:C22"/>
    <mergeCell ref="C23:C25"/>
    <mergeCell ref="C26:C28"/>
    <mergeCell ref="A29:A31"/>
    <mergeCell ref="B29:B31"/>
    <mergeCell ref="C29:C31"/>
    <mergeCell ref="A44:B46"/>
    <mergeCell ref="C44:C46"/>
    <mergeCell ref="A47:J47"/>
    <mergeCell ref="A48:J48"/>
    <mergeCell ref="A49:J49"/>
    <mergeCell ref="A50:J50"/>
    <mergeCell ref="A38:A39"/>
    <mergeCell ref="B38:B39"/>
    <mergeCell ref="C38:C39"/>
    <mergeCell ref="A40:B42"/>
    <mergeCell ref="C40:C42"/>
    <mergeCell ref="A43:J43"/>
    <mergeCell ref="A62:J62"/>
    <mergeCell ref="A63:B65"/>
    <mergeCell ref="C63:C65"/>
    <mergeCell ref="A66:J66"/>
    <mergeCell ref="A67:J67"/>
    <mergeCell ref="A68:J68"/>
    <mergeCell ref="A51:A58"/>
    <mergeCell ref="B51:B58"/>
    <mergeCell ref="C51:C53"/>
    <mergeCell ref="C54:C56"/>
    <mergeCell ref="C57:C58"/>
    <mergeCell ref="A59:B61"/>
    <mergeCell ref="C59:C61"/>
    <mergeCell ref="A69:J69"/>
    <mergeCell ref="A70:A71"/>
    <mergeCell ref="B70:B71"/>
    <mergeCell ref="C70:C71"/>
    <mergeCell ref="A72:A77"/>
    <mergeCell ref="B72:B77"/>
    <mergeCell ref="C72:C73"/>
    <mergeCell ref="C74:C75"/>
    <mergeCell ref="C76:C77"/>
    <mergeCell ref="A86:B88"/>
    <mergeCell ref="C86:C88"/>
    <mergeCell ref="A89:J89"/>
    <mergeCell ref="A90:B92"/>
    <mergeCell ref="C90:C92"/>
    <mergeCell ref="A93:B95"/>
    <mergeCell ref="C93:C95"/>
    <mergeCell ref="A78:B79"/>
    <mergeCell ref="C78:C79"/>
    <mergeCell ref="A80:J80"/>
    <mergeCell ref="A81:B82"/>
    <mergeCell ref="C81:C82"/>
    <mergeCell ref="A83:B85"/>
    <mergeCell ref="C83:C85"/>
    <mergeCell ref="A105:B107"/>
    <mergeCell ref="C105:C107"/>
    <mergeCell ref="A108:B110"/>
    <mergeCell ref="C108:C110"/>
    <mergeCell ref="A96:J96"/>
    <mergeCell ref="A97:B99"/>
    <mergeCell ref="C97:C99"/>
    <mergeCell ref="A100:B102"/>
    <mergeCell ref="C100:C102"/>
    <mergeCell ref="A103:B104"/>
    <mergeCell ref="C103:C104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приложение 1 </vt:lpstr>
      <vt:lpstr>'приложение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2022-10-25T10:24:24Z</dcterms:modified>
</cp:coreProperties>
</file>