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к СОВЕЩ. по программам" sheetId="2" r:id="rId2"/>
  </sheets>
  <calcPr calcId="152511"/>
</workbook>
</file>

<file path=xl/calcChain.xml><?xml version="1.0" encoding="utf-8"?>
<calcChain xmlns="http://schemas.openxmlformats.org/spreadsheetml/2006/main">
  <c r="C314" i="1" l="1"/>
  <c r="C313" i="1"/>
  <c r="C312" i="1"/>
  <c r="C311" i="1"/>
  <c r="C293" i="1"/>
  <c r="C281" i="1"/>
  <c r="C235" i="1"/>
  <c r="C187" i="1"/>
  <c r="C122" i="1"/>
  <c r="C121" i="1"/>
  <c r="C120" i="1"/>
  <c r="C115" i="1"/>
  <c r="C114" i="1"/>
  <c r="C113" i="1"/>
  <c r="C106" i="1"/>
  <c r="S107" i="1"/>
  <c r="C108" i="1"/>
  <c r="C107" i="1"/>
  <c r="C93" i="1"/>
  <c r="C87" i="1"/>
  <c r="C84" i="1"/>
  <c r="C83" i="1"/>
  <c r="C82" i="1"/>
  <c r="C81" i="1"/>
  <c r="C70" i="1"/>
  <c r="D41" i="1"/>
  <c r="D40" i="1"/>
  <c r="C27" i="1"/>
  <c r="AD27" i="1"/>
  <c r="C21" i="1"/>
  <c r="C275" i="1" l="1"/>
  <c r="G372" i="1"/>
  <c r="F372" i="1"/>
  <c r="G371" i="1"/>
  <c r="F371" i="1"/>
  <c r="G370" i="1"/>
  <c r="F370" i="1"/>
  <c r="G369" i="1"/>
  <c r="F369" i="1"/>
  <c r="E368" i="1"/>
  <c r="G368" i="1" s="1"/>
  <c r="D368" i="1"/>
  <c r="C368" i="1"/>
  <c r="B368" i="1"/>
  <c r="F368" i="1" s="1"/>
  <c r="G366" i="1"/>
  <c r="F366" i="1"/>
  <c r="G365" i="1"/>
  <c r="F365" i="1"/>
  <c r="G364" i="1"/>
  <c r="F364" i="1"/>
  <c r="G363" i="1"/>
  <c r="F363" i="1"/>
  <c r="E362" i="1"/>
  <c r="G362" i="1" s="1"/>
  <c r="D362" i="1"/>
  <c r="C362" i="1"/>
  <c r="B362" i="1"/>
  <c r="E329" i="1"/>
  <c r="F329" i="1" s="1"/>
  <c r="D329" i="1"/>
  <c r="C329" i="1"/>
  <c r="G329" i="1" s="1"/>
  <c r="B329" i="1"/>
  <c r="E328" i="1"/>
  <c r="F328" i="1" s="1"/>
  <c r="C328" i="1"/>
  <c r="B328" i="1"/>
  <c r="E327" i="1"/>
  <c r="F327" i="1" s="1"/>
  <c r="C327" i="1"/>
  <c r="B327" i="1"/>
  <c r="E326" i="1"/>
  <c r="F326" i="1" s="1"/>
  <c r="C326" i="1"/>
  <c r="B326" i="1"/>
  <c r="E325" i="1"/>
  <c r="F325" i="1" s="1"/>
  <c r="C325" i="1"/>
  <c r="C318" i="1" s="1"/>
  <c r="B325" i="1"/>
  <c r="AE324" i="1"/>
  <c r="AD324" i="1"/>
  <c r="AC324" i="1"/>
  <c r="AB324" i="1"/>
  <c r="AA324" i="1"/>
  <c r="Z324" i="1"/>
  <c r="Y324" i="1"/>
  <c r="X324" i="1"/>
  <c r="W324" i="1"/>
  <c r="V324" i="1"/>
  <c r="U324" i="1"/>
  <c r="T324" i="1"/>
  <c r="S324" i="1"/>
  <c r="R324" i="1"/>
  <c r="Q324" i="1"/>
  <c r="P324" i="1"/>
  <c r="O324" i="1"/>
  <c r="N324" i="1"/>
  <c r="M324" i="1"/>
  <c r="L324" i="1"/>
  <c r="K324" i="1"/>
  <c r="J324" i="1"/>
  <c r="I324" i="1"/>
  <c r="H324" i="1"/>
  <c r="B324" i="1"/>
  <c r="AE322" i="1"/>
  <c r="AD322" i="1"/>
  <c r="AC322" i="1"/>
  <c r="AB322" i="1"/>
  <c r="AA322" i="1"/>
  <c r="Z322" i="1"/>
  <c r="Y322" i="1"/>
  <c r="X322" i="1"/>
  <c r="W322" i="1"/>
  <c r="V322" i="1"/>
  <c r="U322" i="1"/>
  <c r="T322" i="1"/>
  <c r="S322" i="1"/>
  <c r="R322" i="1"/>
  <c r="Q322" i="1"/>
  <c r="P322" i="1"/>
  <c r="O322" i="1"/>
  <c r="N322" i="1"/>
  <c r="M322" i="1"/>
  <c r="L322" i="1"/>
  <c r="K322" i="1"/>
  <c r="J322" i="1"/>
  <c r="I322" i="1"/>
  <c r="H322" i="1"/>
  <c r="E322" i="1"/>
  <c r="F322" i="1" s="1"/>
  <c r="D322" i="1"/>
  <c r="C322" i="1"/>
  <c r="B322" i="1"/>
  <c r="AE321" i="1"/>
  <c r="AD321" i="1"/>
  <c r="AC321" i="1"/>
  <c r="AB321" i="1"/>
  <c r="AA321" i="1"/>
  <c r="Z321" i="1"/>
  <c r="Y321" i="1"/>
  <c r="X321" i="1"/>
  <c r="W321" i="1"/>
  <c r="V321" i="1"/>
  <c r="U321" i="1"/>
  <c r="T321" i="1"/>
  <c r="S321" i="1"/>
  <c r="R321" i="1"/>
  <c r="Q321" i="1"/>
  <c r="P321" i="1"/>
  <c r="O321" i="1"/>
  <c r="N321" i="1"/>
  <c r="M321" i="1"/>
  <c r="L321" i="1"/>
  <c r="K321" i="1"/>
  <c r="J321" i="1"/>
  <c r="I321" i="1"/>
  <c r="H321" i="1"/>
  <c r="E321" i="1"/>
  <c r="F321" i="1" s="1"/>
  <c r="C321" i="1"/>
  <c r="B321" i="1"/>
  <c r="AE320" i="1"/>
  <c r="AD320" i="1"/>
  <c r="AC320" i="1"/>
  <c r="AB320" i="1"/>
  <c r="AA320" i="1"/>
  <c r="Z320" i="1"/>
  <c r="Y320" i="1"/>
  <c r="X320" i="1"/>
  <c r="W320" i="1"/>
  <c r="V320" i="1"/>
  <c r="U320" i="1"/>
  <c r="T320" i="1"/>
  <c r="S320" i="1"/>
  <c r="R320" i="1"/>
  <c r="Q320" i="1"/>
  <c r="P320" i="1"/>
  <c r="O320" i="1"/>
  <c r="N320" i="1"/>
  <c r="M320" i="1"/>
  <c r="L320" i="1"/>
  <c r="K320" i="1"/>
  <c r="J320" i="1"/>
  <c r="I320" i="1"/>
  <c r="H320" i="1"/>
  <c r="E320" i="1"/>
  <c r="C320" i="1"/>
  <c r="B320" i="1"/>
  <c r="AE319" i="1"/>
  <c r="AD319" i="1"/>
  <c r="AC319" i="1"/>
  <c r="AB319" i="1"/>
  <c r="AA319" i="1"/>
  <c r="Z319" i="1"/>
  <c r="Y319" i="1"/>
  <c r="X319" i="1"/>
  <c r="W319" i="1"/>
  <c r="V319" i="1"/>
  <c r="U319" i="1"/>
  <c r="T319" i="1"/>
  <c r="S319" i="1"/>
  <c r="R319" i="1"/>
  <c r="Q319" i="1"/>
  <c r="P319" i="1"/>
  <c r="O319" i="1"/>
  <c r="N319" i="1"/>
  <c r="M319" i="1"/>
  <c r="L319" i="1"/>
  <c r="K319" i="1"/>
  <c r="J319" i="1"/>
  <c r="I319" i="1"/>
  <c r="H319" i="1"/>
  <c r="E319" i="1"/>
  <c r="F319" i="1" s="1"/>
  <c r="C319" i="1"/>
  <c r="B319" i="1"/>
  <c r="AE318" i="1"/>
  <c r="AD318" i="1"/>
  <c r="AC318" i="1"/>
  <c r="AB318" i="1"/>
  <c r="AA318" i="1"/>
  <c r="Z318" i="1"/>
  <c r="Y318" i="1"/>
  <c r="X318" i="1"/>
  <c r="W318" i="1"/>
  <c r="V318" i="1"/>
  <c r="U318" i="1"/>
  <c r="T318" i="1"/>
  <c r="S318" i="1"/>
  <c r="R318" i="1"/>
  <c r="Q318" i="1"/>
  <c r="P318" i="1"/>
  <c r="O318" i="1"/>
  <c r="N318" i="1"/>
  <c r="M318" i="1"/>
  <c r="L318" i="1"/>
  <c r="K318" i="1"/>
  <c r="J318" i="1"/>
  <c r="I318" i="1"/>
  <c r="H318" i="1"/>
  <c r="B318" i="1"/>
  <c r="AD317" i="1"/>
  <c r="AC317" i="1"/>
  <c r="AB317" i="1"/>
  <c r="Z317" i="1"/>
  <c r="Y317" i="1"/>
  <c r="X317" i="1"/>
  <c r="V317" i="1"/>
  <c r="U317" i="1"/>
  <c r="T317" i="1"/>
  <c r="R317" i="1"/>
  <c r="Q317" i="1"/>
  <c r="P317" i="1"/>
  <c r="N317" i="1"/>
  <c r="M317" i="1"/>
  <c r="L317" i="1"/>
  <c r="J317" i="1"/>
  <c r="I317" i="1"/>
  <c r="H317" i="1"/>
  <c r="B317" i="1"/>
  <c r="E314" i="1"/>
  <c r="D314" i="1" s="1"/>
  <c r="D301" i="1" s="1"/>
  <c r="B314" i="1"/>
  <c r="F314" i="1" s="1"/>
  <c r="E313" i="1"/>
  <c r="B313" i="1"/>
  <c r="E312" i="1"/>
  <c r="F312" i="1" s="1"/>
  <c r="D312" i="1"/>
  <c r="B312" i="1"/>
  <c r="AD311" i="1"/>
  <c r="P311" i="1"/>
  <c r="E311" i="1"/>
  <c r="D311" i="1" s="1"/>
  <c r="G311" i="1"/>
  <c r="B311" i="1"/>
  <c r="F311" i="1" s="1"/>
  <c r="AE310" i="1"/>
  <c r="AD310" i="1"/>
  <c r="AC310" i="1"/>
  <c r="AB310" i="1"/>
  <c r="AA310" i="1"/>
  <c r="Z310" i="1"/>
  <c r="Y310" i="1"/>
  <c r="X310" i="1"/>
  <c r="W310" i="1"/>
  <c r="V310" i="1"/>
  <c r="U310" i="1"/>
  <c r="T310" i="1"/>
  <c r="S310" i="1"/>
  <c r="R310" i="1"/>
  <c r="Q310" i="1"/>
  <c r="P310" i="1"/>
  <c r="O310" i="1"/>
  <c r="N310" i="1"/>
  <c r="M310" i="1"/>
  <c r="L310" i="1"/>
  <c r="K310" i="1"/>
  <c r="J310" i="1"/>
  <c r="I310" i="1"/>
  <c r="H310" i="1"/>
  <c r="E310" i="1"/>
  <c r="F310" i="1" s="1"/>
  <c r="C310" i="1"/>
  <c r="B310" i="1"/>
  <c r="G308" i="1"/>
  <c r="E308" i="1"/>
  <c r="C308" i="1"/>
  <c r="B308" i="1"/>
  <c r="F308" i="1" s="1"/>
  <c r="C307" i="1"/>
  <c r="V306" i="1"/>
  <c r="E306" i="1"/>
  <c r="G306" i="1" s="1"/>
  <c r="C306" i="1"/>
  <c r="B306" i="1"/>
  <c r="F306" i="1" s="1"/>
  <c r="C305" i="1"/>
  <c r="B305" i="1"/>
  <c r="AE304" i="1"/>
  <c r="AD304" i="1"/>
  <c r="AC304" i="1"/>
  <c r="AB304" i="1"/>
  <c r="AA304" i="1"/>
  <c r="Z304" i="1"/>
  <c r="Y304" i="1"/>
  <c r="X304" i="1"/>
  <c r="W304" i="1"/>
  <c r="V304" i="1"/>
  <c r="U304" i="1"/>
  <c r="T304" i="1"/>
  <c r="S304" i="1"/>
  <c r="R304" i="1"/>
  <c r="Q304" i="1"/>
  <c r="P304" i="1"/>
  <c r="O304" i="1"/>
  <c r="N304" i="1"/>
  <c r="M304" i="1"/>
  <c r="L304" i="1"/>
  <c r="K304" i="1"/>
  <c r="J304" i="1"/>
  <c r="E304" i="1"/>
  <c r="C304" i="1"/>
  <c r="G304" i="1" s="1"/>
  <c r="AE302" i="1"/>
  <c r="AD302" i="1"/>
  <c r="AC302" i="1"/>
  <c r="AB302" i="1"/>
  <c r="AA302" i="1"/>
  <c r="Z302" i="1"/>
  <c r="Y302" i="1"/>
  <c r="X302" i="1"/>
  <c r="W302" i="1"/>
  <c r="V302" i="1"/>
  <c r="U302" i="1"/>
  <c r="T302" i="1"/>
  <c r="S302" i="1"/>
  <c r="R302" i="1"/>
  <c r="Q302" i="1"/>
  <c r="P302" i="1"/>
  <c r="O302" i="1"/>
  <c r="N302" i="1"/>
  <c r="M302" i="1"/>
  <c r="L302" i="1"/>
  <c r="K302" i="1"/>
  <c r="J302" i="1"/>
  <c r="I302" i="1"/>
  <c r="H302" i="1"/>
  <c r="E302" i="1"/>
  <c r="G302" i="1" s="1"/>
  <c r="D302" i="1"/>
  <c r="C302" i="1"/>
  <c r="B302" i="1"/>
  <c r="F302" i="1" s="1"/>
  <c r="AE301" i="1"/>
  <c r="AE345" i="1" s="1"/>
  <c r="AD301" i="1"/>
  <c r="AD345" i="1" s="1"/>
  <c r="AC301" i="1"/>
  <c r="AC345" i="1" s="1"/>
  <c r="AB301" i="1"/>
  <c r="AB345" i="1" s="1"/>
  <c r="AA301" i="1"/>
  <c r="AA345" i="1" s="1"/>
  <c r="Z301" i="1"/>
  <c r="Z345" i="1" s="1"/>
  <c r="Y301" i="1"/>
  <c r="Y345" i="1" s="1"/>
  <c r="X301" i="1"/>
  <c r="X345" i="1" s="1"/>
  <c r="W301" i="1"/>
  <c r="W345" i="1" s="1"/>
  <c r="V301" i="1"/>
  <c r="V345" i="1" s="1"/>
  <c r="U301" i="1"/>
  <c r="U345" i="1" s="1"/>
  <c r="T301" i="1"/>
  <c r="T345" i="1" s="1"/>
  <c r="S301" i="1"/>
  <c r="S345" i="1" s="1"/>
  <c r="R301" i="1"/>
  <c r="R345" i="1" s="1"/>
  <c r="Q301" i="1"/>
  <c r="Q345" i="1" s="1"/>
  <c r="P301" i="1"/>
  <c r="P345" i="1" s="1"/>
  <c r="O301" i="1"/>
  <c r="O345" i="1" s="1"/>
  <c r="N301" i="1"/>
  <c r="N345" i="1" s="1"/>
  <c r="M301" i="1"/>
  <c r="M345" i="1" s="1"/>
  <c r="L301" i="1"/>
  <c r="L345" i="1" s="1"/>
  <c r="K301" i="1"/>
  <c r="K345" i="1" s="1"/>
  <c r="J301" i="1"/>
  <c r="J345" i="1" s="1"/>
  <c r="I301" i="1"/>
  <c r="I345" i="1" s="1"/>
  <c r="H301" i="1"/>
  <c r="H345" i="1" s="1"/>
  <c r="E301" i="1"/>
  <c r="E345" i="1" s="1"/>
  <c r="C301" i="1"/>
  <c r="C345" i="1" s="1"/>
  <c r="B301" i="1"/>
  <c r="B345" i="1" s="1"/>
  <c r="AE300" i="1"/>
  <c r="AD300" i="1"/>
  <c r="AC300" i="1"/>
  <c r="AB300" i="1"/>
  <c r="AA300" i="1"/>
  <c r="Z300" i="1"/>
  <c r="Y300" i="1"/>
  <c r="X300" i="1"/>
  <c r="W300" i="1"/>
  <c r="V300" i="1"/>
  <c r="U300" i="1"/>
  <c r="T300" i="1"/>
  <c r="S300" i="1"/>
  <c r="R300" i="1"/>
  <c r="Q300" i="1"/>
  <c r="P300" i="1"/>
  <c r="O300" i="1"/>
  <c r="N300" i="1"/>
  <c r="M300" i="1"/>
  <c r="L300" i="1"/>
  <c r="K300" i="1"/>
  <c r="J300" i="1"/>
  <c r="I300" i="1"/>
  <c r="H300" i="1"/>
  <c r="E300" i="1"/>
  <c r="G300" i="1" s="1"/>
  <c r="C300" i="1"/>
  <c r="B300" i="1"/>
  <c r="AE299" i="1"/>
  <c r="AD299" i="1"/>
  <c r="AC299" i="1"/>
  <c r="AB299" i="1"/>
  <c r="AA299" i="1"/>
  <c r="Z299" i="1"/>
  <c r="Y299" i="1"/>
  <c r="X299" i="1"/>
  <c r="W299" i="1"/>
  <c r="V299" i="1"/>
  <c r="U299" i="1"/>
  <c r="T299" i="1"/>
  <c r="S299" i="1"/>
  <c r="R299" i="1"/>
  <c r="Q299" i="1"/>
  <c r="P299" i="1"/>
  <c r="O299" i="1"/>
  <c r="N299" i="1"/>
  <c r="M299" i="1"/>
  <c r="L299" i="1"/>
  <c r="K299" i="1"/>
  <c r="J299" i="1"/>
  <c r="I299" i="1"/>
  <c r="H299" i="1"/>
  <c r="E299" i="1"/>
  <c r="F299" i="1" s="1"/>
  <c r="C299" i="1"/>
  <c r="B299" i="1"/>
  <c r="AE298" i="1"/>
  <c r="AD298" i="1"/>
  <c r="AD297" i="1" s="1"/>
  <c r="AC298" i="1"/>
  <c r="AB298" i="1"/>
  <c r="AA298" i="1"/>
  <c r="Z298" i="1"/>
  <c r="Z297" i="1" s="1"/>
  <c r="Y298" i="1"/>
  <c r="X298" i="1"/>
  <c r="W298" i="1"/>
  <c r="V298" i="1"/>
  <c r="V297" i="1" s="1"/>
  <c r="U298" i="1"/>
  <c r="T298" i="1"/>
  <c r="S298" i="1"/>
  <c r="R298" i="1"/>
  <c r="R297" i="1" s="1"/>
  <c r="Q298" i="1"/>
  <c r="P298" i="1"/>
  <c r="O298" i="1"/>
  <c r="N298" i="1"/>
  <c r="N297" i="1" s="1"/>
  <c r="M298" i="1"/>
  <c r="L298" i="1"/>
  <c r="K298" i="1"/>
  <c r="J298" i="1"/>
  <c r="J297" i="1" s="1"/>
  <c r="I298" i="1"/>
  <c r="H298" i="1"/>
  <c r="E298" i="1"/>
  <c r="G298" i="1" s="1"/>
  <c r="C298" i="1"/>
  <c r="C297" i="1" s="1"/>
  <c r="B298" i="1"/>
  <c r="F298" i="1" s="1"/>
  <c r="AE297" i="1"/>
  <c r="AC297" i="1"/>
  <c r="AB297" i="1"/>
  <c r="AA297" i="1"/>
  <c r="Y297" i="1"/>
  <c r="X297" i="1"/>
  <c r="W297" i="1"/>
  <c r="U297" i="1"/>
  <c r="T297" i="1"/>
  <c r="S297" i="1"/>
  <c r="Q297" i="1"/>
  <c r="P297" i="1"/>
  <c r="O297" i="1"/>
  <c r="M297" i="1"/>
  <c r="L297" i="1"/>
  <c r="K297" i="1"/>
  <c r="I297" i="1"/>
  <c r="H297" i="1"/>
  <c r="E297" i="1"/>
  <c r="C295" i="1"/>
  <c r="C294" i="1"/>
  <c r="AD293" i="1"/>
  <c r="N293" i="1"/>
  <c r="E293" i="1"/>
  <c r="G293" i="1" s="1"/>
  <c r="B293" i="1"/>
  <c r="C292" i="1"/>
  <c r="AE291" i="1"/>
  <c r="AD291" i="1"/>
  <c r="AC291" i="1"/>
  <c r="AB291" i="1"/>
  <c r="AA291" i="1"/>
  <c r="Z291" i="1"/>
  <c r="Y291" i="1"/>
  <c r="X291" i="1"/>
  <c r="W291" i="1"/>
  <c r="V291" i="1"/>
  <c r="U291" i="1"/>
  <c r="T291" i="1"/>
  <c r="S291" i="1"/>
  <c r="R291" i="1"/>
  <c r="Q291" i="1"/>
  <c r="P291" i="1"/>
  <c r="O291" i="1"/>
  <c r="N291" i="1"/>
  <c r="M291" i="1"/>
  <c r="L291" i="1"/>
  <c r="K291" i="1"/>
  <c r="J291" i="1"/>
  <c r="I291" i="1"/>
  <c r="H291" i="1"/>
  <c r="E291" i="1"/>
  <c r="C291" i="1"/>
  <c r="AG291" i="1" s="1"/>
  <c r="B291" i="1"/>
  <c r="F291" i="1" s="1"/>
  <c r="E289" i="1"/>
  <c r="F289" i="1" s="1"/>
  <c r="D289" i="1"/>
  <c r="C289" i="1"/>
  <c r="G289" i="1" s="1"/>
  <c r="B289" i="1"/>
  <c r="C288" i="1"/>
  <c r="E287" i="1"/>
  <c r="D287" i="1"/>
  <c r="C287" i="1"/>
  <c r="G287" i="1" s="1"/>
  <c r="B287" i="1"/>
  <c r="F287" i="1" s="1"/>
  <c r="C286" i="1"/>
  <c r="AE285" i="1"/>
  <c r="AD285" i="1"/>
  <c r="AC285" i="1"/>
  <c r="AB285" i="1"/>
  <c r="AA285" i="1"/>
  <c r="Z285" i="1"/>
  <c r="Y285" i="1"/>
  <c r="X285" i="1"/>
  <c r="W285" i="1"/>
  <c r="V285" i="1"/>
  <c r="U285" i="1"/>
  <c r="T285" i="1"/>
  <c r="S285" i="1"/>
  <c r="R285" i="1"/>
  <c r="Q285" i="1"/>
  <c r="P285" i="1"/>
  <c r="O285" i="1"/>
  <c r="N285" i="1"/>
  <c r="M285" i="1"/>
  <c r="L285" i="1"/>
  <c r="K285" i="1"/>
  <c r="J285" i="1"/>
  <c r="I285" i="1"/>
  <c r="H285" i="1"/>
  <c r="E285" i="1"/>
  <c r="G285" i="1" s="1"/>
  <c r="D285" i="1"/>
  <c r="C285" i="1"/>
  <c r="B285" i="1"/>
  <c r="C283" i="1"/>
  <c r="C282" i="1"/>
  <c r="AD281" i="1"/>
  <c r="N281" i="1"/>
  <c r="L281" i="1"/>
  <c r="B281" i="1" s="1"/>
  <c r="E281" i="1"/>
  <c r="E279" i="1" s="1"/>
  <c r="E280" i="1"/>
  <c r="D280" i="1"/>
  <c r="C280" i="1"/>
  <c r="G280" i="1" s="1"/>
  <c r="B280" i="1"/>
  <c r="F280" i="1" s="1"/>
  <c r="AE279" i="1"/>
  <c r="AD279" i="1"/>
  <c r="AC279" i="1"/>
  <c r="AB279" i="1"/>
  <c r="AA279" i="1"/>
  <c r="Z279" i="1"/>
  <c r="Y279" i="1"/>
  <c r="X279" i="1"/>
  <c r="W279" i="1"/>
  <c r="V279" i="1"/>
  <c r="U279" i="1"/>
  <c r="T279" i="1"/>
  <c r="S279" i="1"/>
  <c r="R279" i="1"/>
  <c r="Q279" i="1"/>
  <c r="P279" i="1"/>
  <c r="O279" i="1"/>
  <c r="N279" i="1"/>
  <c r="M279" i="1"/>
  <c r="L279" i="1"/>
  <c r="K279" i="1"/>
  <c r="J279" i="1"/>
  <c r="I279" i="1"/>
  <c r="H279" i="1"/>
  <c r="AE277" i="1"/>
  <c r="AE348" i="1" s="1"/>
  <c r="AD277" i="1"/>
  <c r="AD348" i="1" s="1"/>
  <c r="AC277" i="1"/>
  <c r="AC348" i="1" s="1"/>
  <c r="AB277" i="1"/>
  <c r="AB348" i="1" s="1"/>
  <c r="AA277" i="1"/>
  <c r="AA348" i="1" s="1"/>
  <c r="Z277" i="1"/>
  <c r="Z348" i="1" s="1"/>
  <c r="Y277" i="1"/>
  <c r="Y348" i="1" s="1"/>
  <c r="X277" i="1"/>
  <c r="X348" i="1" s="1"/>
  <c r="W277" i="1"/>
  <c r="W348" i="1" s="1"/>
  <c r="V277" i="1"/>
  <c r="V348" i="1" s="1"/>
  <c r="U277" i="1"/>
  <c r="U348" i="1" s="1"/>
  <c r="T277" i="1"/>
  <c r="T348" i="1" s="1"/>
  <c r="S277" i="1"/>
  <c r="S348" i="1" s="1"/>
  <c r="R277" i="1"/>
  <c r="R348" i="1" s="1"/>
  <c r="Q277" i="1"/>
  <c r="Q348" i="1" s="1"/>
  <c r="P277" i="1"/>
  <c r="P348" i="1" s="1"/>
  <c r="O277" i="1"/>
  <c r="O348" i="1" s="1"/>
  <c r="N277" i="1"/>
  <c r="N348" i="1" s="1"/>
  <c r="M277" i="1"/>
  <c r="M348" i="1" s="1"/>
  <c r="L277" i="1"/>
  <c r="L348" i="1" s="1"/>
  <c r="K277" i="1"/>
  <c r="K348" i="1" s="1"/>
  <c r="J277" i="1"/>
  <c r="J348" i="1" s="1"/>
  <c r="I277" i="1"/>
  <c r="I348" i="1" s="1"/>
  <c r="H277" i="1"/>
  <c r="H348" i="1" s="1"/>
  <c r="E277" i="1"/>
  <c r="E348" i="1" s="1"/>
  <c r="D277" i="1"/>
  <c r="D348" i="1" s="1"/>
  <c r="C277" i="1"/>
  <c r="C348" i="1" s="1"/>
  <c r="B277" i="1"/>
  <c r="B348" i="1" s="1"/>
  <c r="G276" i="1"/>
  <c r="F276" i="1"/>
  <c r="AE275" i="1"/>
  <c r="AE347" i="1" s="1"/>
  <c r="AD275" i="1"/>
  <c r="AD347" i="1" s="1"/>
  <c r="AC275" i="1"/>
  <c r="AC347" i="1" s="1"/>
  <c r="AB275" i="1"/>
  <c r="AB347" i="1" s="1"/>
  <c r="AA275" i="1"/>
  <c r="AA347" i="1" s="1"/>
  <c r="Z275" i="1"/>
  <c r="Z347" i="1" s="1"/>
  <c r="Y275" i="1"/>
  <c r="Y347" i="1" s="1"/>
  <c r="X275" i="1"/>
  <c r="X347" i="1" s="1"/>
  <c r="W275" i="1"/>
  <c r="W347" i="1" s="1"/>
  <c r="V275" i="1"/>
  <c r="V347" i="1" s="1"/>
  <c r="U275" i="1"/>
  <c r="U347" i="1" s="1"/>
  <c r="T275" i="1"/>
  <c r="T347" i="1" s="1"/>
  <c r="S275" i="1"/>
  <c r="S347" i="1" s="1"/>
  <c r="R275" i="1"/>
  <c r="R347" i="1" s="1"/>
  <c r="Q275" i="1"/>
  <c r="Q347" i="1" s="1"/>
  <c r="P275" i="1"/>
  <c r="P347" i="1" s="1"/>
  <c r="O275" i="1"/>
  <c r="O347" i="1" s="1"/>
  <c r="N275" i="1"/>
  <c r="N347" i="1" s="1"/>
  <c r="M275" i="1"/>
  <c r="M347" i="1" s="1"/>
  <c r="L275" i="1"/>
  <c r="L347" i="1" s="1"/>
  <c r="K275" i="1"/>
  <c r="K347" i="1" s="1"/>
  <c r="J275" i="1"/>
  <c r="J347" i="1" s="1"/>
  <c r="I275" i="1"/>
  <c r="I347" i="1" s="1"/>
  <c r="H275" i="1"/>
  <c r="H347" i="1" s="1"/>
  <c r="AE274" i="1"/>
  <c r="AE346" i="1" s="1"/>
  <c r="AD274" i="1"/>
  <c r="AD346" i="1" s="1"/>
  <c r="AC274" i="1"/>
  <c r="AC346" i="1" s="1"/>
  <c r="AB274" i="1"/>
  <c r="AB346" i="1" s="1"/>
  <c r="AA274" i="1"/>
  <c r="AA346" i="1" s="1"/>
  <c r="Z274" i="1"/>
  <c r="Z346" i="1" s="1"/>
  <c r="Y274" i="1"/>
  <c r="Y346" i="1" s="1"/>
  <c r="X274" i="1"/>
  <c r="X346" i="1" s="1"/>
  <c r="W274" i="1"/>
  <c r="W346" i="1" s="1"/>
  <c r="V274" i="1"/>
  <c r="V346" i="1" s="1"/>
  <c r="U274" i="1"/>
  <c r="U346" i="1" s="1"/>
  <c r="T274" i="1"/>
  <c r="T346" i="1" s="1"/>
  <c r="S274" i="1"/>
  <c r="S346" i="1" s="1"/>
  <c r="R274" i="1"/>
  <c r="R346" i="1" s="1"/>
  <c r="Q274" i="1"/>
  <c r="Q346" i="1" s="1"/>
  <c r="P274" i="1"/>
  <c r="P346" i="1" s="1"/>
  <c r="O274" i="1"/>
  <c r="O346" i="1" s="1"/>
  <c r="N274" i="1"/>
  <c r="N346" i="1" s="1"/>
  <c r="M274" i="1"/>
  <c r="M346" i="1" s="1"/>
  <c r="L274" i="1"/>
  <c r="L346" i="1" s="1"/>
  <c r="K274" i="1"/>
  <c r="K346" i="1" s="1"/>
  <c r="J274" i="1"/>
  <c r="J346" i="1" s="1"/>
  <c r="I274" i="1"/>
  <c r="I346" i="1" s="1"/>
  <c r="H274" i="1"/>
  <c r="H346" i="1" s="1"/>
  <c r="E274" i="1"/>
  <c r="D274" i="1"/>
  <c r="C274" i="1"/>
  <c r="B274" i="1"/>
  <c r="B346" i="1" s="1"/>
  <c r="AE273" i="1"/>
  <c r="AD273" i="1"/>
  <c r="AC273" i="1"/>
  <c r="AB273" i="1"/>
  <c r="AA273" i="1"/>
  <c r="Z273" i="1"/>
  <c r="Y273" i="1"/>
  <c r="X273" i="1"/>
  <c r="W273" i="1"/>
  <c r="V273" i="1"/>
  <c r="U273" i="1"/>
  <c r="T273" i="1"/>
  <c r="R273" i="1"/>
  <c r="Q273" i="1"/>
  <c r="P273" i="1"/>
  <c r="O273" i="1"/>
  <c r="N273" i="1"/>
  <c r="M273" i="1"/>
  <c r="L273" i="1"/>
  <c r="K273" i="1"/>
  <c r="J273" i="1"/>
  <c r="I273" i="1"/>
  <c r="H273" i="1"/>
  <c r="B273" i="1"/>
  <c r="C269" i="1"/>
  <c r="E268" i="1"/>
  <c r="G268" i="1" s="1"/>
  <c r="C268" i="1"/>
  <c r="B268" i="1"/>
  <c r="E267" i="1"/>
  <c r="F267" i="1" s="1"/>
  <c r="D267" i="1"/>
  <c r="C267" i="1"/>
  <c r="G267" i="1" s="1"/>
  <c r="B267" i="1"/>
  <c r="E266" i="1"/>
  <c r="G266" i="1" s="1"/>
  <c r="C266" i="1"/>
  <c r="B266" i="1"/>
  <c r="B265" i="1" s="1"/>
  <c r="AE265" i="1"/>
  <c r="AD265" i="1"/>
  <c r="AC265" i="1"/>
  <c r="AB265" i="1"/>
  <c r="AA265" i="1"/>
  <c r="Z265" i="1"/>
  <c r="Y265" i="1"/>
  <c r="X265" i="1"/>
  <c r="W265" i="1"/>
  <c r="V265" i="1"/>
  <c r="U265" i="1"/>
  <c r="T265" i="1"/>
  <c r="S265" i="1"/>
  <c r="R265" i="1"/>
  <c r="Q265" i="1"/>
  <c r="P265" i="1"/>
  <c r="O265" i="1"/>
  <c r="N265" i="1"/>
  <c r="M265" i="1"/>
  <c r="L265" i="1"/>
  <c r="K265" i="1"/>
  <c r="J265" i="1"/>
  <c r="I265" i="1"/>
  <c r="H265" i="1"/>
  <c r="C265" i="1"/>
  <c r="AE263" i="1"/>
  <c r="AE342" i="1" s="1"/>
  <c r="AE360" i="1" s="1"/>
  <c r="AD263" i="1"/>
  <c r="AD342" i="1" s="1"/>
  <c r="AD360" i="1" s="1"/>
  <c r="AC263" i="1"/>
  <c r="AC342" i="1" s="1"/>
  <c r="AC360" i="1" s="1"/>
  <c r="AB263" i="1"/>
  <c r="AB342" i="1" s="1"/>
  <c r="AB360" i="1" s="1"/>
  <c r="AA263" i="1"/>
  <c r="AA342" i="1" s="1"/>
  <c r="AA360" i="1" s="1"/>
  <c r="Z263" i="1"/>
  <c r="Z342" i="1" s="1"/>
  <c r="Z360" i="1" s="1"/>
  <c r="Y263" i="1"/>
  <c r="Y342" i="1" s="1"/>
  <c r="Y360" i="1" s="1"/>
  <c r="X263" i="1"/>
  <c r="X342" i="1" s="1"/>
  <c r="X360" i="1" s="1"/>
  <c r="W263" i="1"/>
  <c r="W342" i="1" s="1"/>
  <c r="W360" i="1" s="1"/>
  <c r="V263" i="1"/>
  <c r="V342" i="1" s="1"/>
  <c r="V360" i="1" s="1"/>
  <c r="U263" i="1"/>
  <c r="U342" i="1" s="1"/>
  <c r="U360" i="1" s="1"/>
  <c r="T263" i="1"/>
  <c r="T342" i="1" s="1"/>
  <c r="T360" i="1" s="1"/>
  <c r="S263" i="1"/>
  <c r="S342" i="1" s="1"/>
  <c r="S360" i="1" s="1"/>
  <c r="R263" i="1"/>
  <c r="R342" i="1" s="1"/>
  <c r="R360" i="1" s="1"/>
  <c r="Q263" i="1"/>
  <c r="Q342" i="1" s="1"/>
  <c r="Q360" i="1" s="1"/>
  <c r="P263" i="1"/>
  <c r="P342" i="1" s="1"/>
  <c r="P360" i="1" s="1"/>
  <c r="O263" i="1"/>
  <c r="O342" i="1" s="1"/>
  <c r="O360" i="1" s="1"/>
  <c r="N263" i="1"/>
  <c r="N342" i="1" s="1"/>
  <c r="N360" i="1" s="1"/>
  <c r="M263" i="1"/>
  <c r="M342" i="1" s="1"/>
  <c r="M360" i="1" s="1"/>
  <c r="L263" i="1"/>
  <c r="L342" i="1" s="1"/>
  <c r="L360" i="1" s="1"/>
  <c r="K263" i="1"/>
  <c r="K342" i="1" s="1"/>
  <c r="K360" i="1" s="1"/>
  <c r="J263" i="1"/>
  <c r="J342" i="1" s="1"/>
  <c r="J360" i="1" s="1"/>
  <c r="I263" i="1"/>
  <c r="I342" i="1" s="1"/>
  <c r="I360" i="1" s="1"/>
  <c r="H263" i="1"/>
  <c r="H342" i="1" s="1"/>
  <c r="H360" i="1" s="1"/>
  <c r="E263" i="1"/>
  <c r="E342" i="1" s="1"/>
  <c r="D263" i="1"/>
  <c r="D342" i="1" s="1"/>
  <c r="D360" i="1" s="1"/>
  <c r="C263" i="1"/>
  <c r="C342" i="1" s="1"/>
  <c r="C360" i="1" s="1"/>
  <c r="B263" i="1"/>
  <c r="B342" i="1" s="1"/>
  <c r="B360" i="1" s="1"/>
  <c r="AE262" i="1"/>
  <c r="AE339" i="1" s="1"/>
  <c r="AD262" i="1"/>
  <c r="AD339" i="1" s="1"/>
  <c r="AC262" i="1"/>
  <c r="AC339" i="1" s="1"/>
  <c r="AB262" i="1"/>
  <c r="AB339" i="1" s="1"/>
  <c r="AA262" i="1"/>
  <c r="AA339" i="1" s="1"/>
  <c r="Z262" i="1"/>
  <c r="Z339" i="1" s="1"/>
  <c r="Y262" i="1"/>
  <c r="Y339" i="1" s="1"/>
  <c r="X262" i="1"/>
  <c r="X339" i="1" s="1"/>
  <c r="W262" i="1"/>
  <c r="W339" i="1" s="1"/>
  <c r="V262" i="1"/>
  <c r="V339" i="1" s="1"/>
  <c r="U262" i="1"/>
  <c r="U339" i="1" s="1"/>
  <c r="T262" i="1"/>
  <c r="T339" i="1" s="1"/>
  <c r="S262" i="1"/>
  <c r="S339" i="1" s="1"/>
  <c r="R262" i="1"/>
  <c r="R339" i="1" s="1"/>
  <c r="Q262" i="1"/>
  <c r="Q339" i="1" s="1"/>
  <c r="P262" i="1"/>
  <c r="P339" i="1" s="1"/>
  <c r="O262" i="1"/>
  <c r="O339" i="1" s="1"/>
  <c r="N262" i="1"/>
  <c r="N339" i="1" s="1"/>
  <c r="M262" i="1"/>
  <c r="M339" i="1" s="1"/>
  <c r="L262" i="1"/>
  <c r="L339" i="1" s="1"/>
  <c r="K262" i="1"/>
  <c r="K339" i="1" s="1"/>
  <c r="J262" i="1"/>
  <c r="J339" i="1" s="1"/>
  <c r="I262" i="1"/>
  <c r="I339" i="1" s="1"/>
  <c r="H262" i="1"/>
  <c r="H339" i="1" s="1"/>
  <c r="E262" i="1"/>
  <c r="E339" i="1" s="1"/>
  <c r="D262" i="1"/>
  <c r="D339" i="1" s="1"/>
  <c r="C262" i="1"/>
  <c r="C339" i="1" s="1"/>
  <c r="B262" i="1"/>
  <c r="B339" i="1" s="1"/>
  <c r="AE261" i="1"/>
  <c r="AD261" i="1"/>
  <c r="AC261" i="1"/>
  <c r="AB261" i="1"/>
  <c r="AA261" i="1"/>
  <c r="Z261" i="1"/>
  <c r="Y261" i="1"/>
  <c r="X261" i="1"/>
  <c r="W261" i="1"/>
  <c r="V261" i="1"/>
  <c r="U261" i="1"/>
  <c r="T261" i="1"/>
  <c r="S261" i="1"/>
  <c r="R261" i="1"/>
  <c r="Q261" i="1"/>
  <c r="P261" i="1"/>
  <c r="O261" i="1"/>
  <c r="N261" i="1"/>
  <c r="M261" i="1"/>
  <c r="L261" i="1"/>
  <c r="K261" i="1"/>
  <c r="J261" i="1"/>
  <c r="I261" i="1"/>
  <c r="H261" i="1"/>
  <c r="E261" i="1"/>
  <c r="G261" i="1" s="1"/>
  <c r="C261" i="1"/>
  <c r="B261" i="1"/>
  <c r="F261" i="1" s="1"/>
  <c r="AE260" i="1"/>
  <c r="AE341" i="1" s="1"/>
  <c r="AD260" i="1"/>
  <c r="AD341" i="1" s="1"/>
  <c r="AC260" i="1"/>
  <c r="AC341" i="1" s="1"/>
  <c r="AB260" i="1"/>
  <c r="AB341" i="1" s="1"/>
  <c r="AA260" i="1"/>
  <c r="AA341" i="1" s="1"/>
  <c r="Z260" i="1"/>
  <c r="Z341" i="1" s="1"/>
  <c r="Y260" i="1"/>
  <c r="Y341" i="1" s="1"/>
  <c r="X260" i="1"/>
  <c r="X341" i="1" s="1"/>
  <c r="W260" i="1"/>
  <c r="W341" i="1" s="1"/>
  <c r="V260" i="1"/>
  <c r="V341" i="1" s="1"/>
  <c r="U260" i="1"/>
  <c r="U341" i="1" s="1"/>
  <c r="T260" i="1"/>
  <c r="T341" i="1" s="1"/>
  <c r="S260" i="1"/>
  <c r="S341" i="1" s="1"/>
  <c r="R260" i="1"/>
  <c r="R341" i="1" s="1"/>
  <c r="Q260" i="1"/>
  <c r="Q341" i="1" s="1"/>
  <c r="P260" i="1"/>
  <c r="P341" i="1" s="1"/>
  <c r="O260" i="1"/>
  <c r="O341" i="1" s="1"/>
  <c r="N260" i="1"/>
  <c r="N341" i="1" s="1"/>
  <c r="M260" i="1"/>
  <c r="M341" i="1" s="1"/>
  <c r="L260" i="1"/>
  <c r="L341" i="1" s="1"/>
  <c r="K260" i="1"/>
  <c r="K341" i="1" s="1"/>
  <c r="J260" i="1"/>
  <c r="J341" i="1" s="1"/>
  <c r="I260" i="1"/>
  <c r="I341" i="1" s="1"/>
  <c r="H260" i="1"/>
  <c r="H341" i="1" s="1"/>
  <c r="E260" i="1"/>
  <c r="E341" i="1" s="1"/>
  <c r="D260" i="1"/>
  <c r="D341" i="1" s="1"/>
  <c r="C260" i="1"/>
  <c r="C341" i="1" s="1"/>
  <c r="B260" i="1"/>
  <c r="B341" i="1" s="1"/>
  <c r="AE259" i="1"/>
  <c r="AE340" i="1" s="1"/>
  <c r="AE358" i="1" s="1"/>
  <c r="AD259" i="1"/>
  <c r="AD340" i="1" s="1"/>
  <c r="AD358" i="1" s="1"/>
  <c r="AC259" i="1"/>
  <c r="AC340" i="1" s="1"/>
  <c r="AC358" i="1" s="1"/>
  <c r="AB259" i="1"/>
  <c r="AB340" i="1" s="1"/>
  <c r="AB358" i="1" s="1"/>
  <c r="AA259" i="1"/>
  <c r="AA340" i="1" s="1"/>
  <c r="AA358" i="1" s="1"/>
  <c r="Z259" i="1"/>
  <c r="Z340" i="1" s="1"/>
  <c r="Z358" i="1" s="1"/>
  <c r="Y259" i="1"/>
  <c r="Y340" i="1" s="1"/>
  <c r="Y358" i="1" s="1"/>
  <c r="X259" i="1"/>
  <c r="X340" i="1" s="1"/>
  <c r="X358" i="1" s="1"/>
  <c r="W259" i="1"/>
  <c r="W340" i="1" s="1"/>
  <c r="W358" i="1" s="1"/>
  <c r="V259" i="1"/>
  <c r="V340" i="1" s="1"/>
  <c r="V358" i="1" s="1"/>
  <c r="U259" i="1"/>
  <c r="U340" i="1" s="1"/>
  <c r="U358" i="1" s="1"/>
  <c r="T259" i="1"/>
  <c r="T340" i="1" s="1"/>
  <c r="T358" i="1" s="1"/>
  <c r="S259" i="1"/>
  <c r="S340" i="1" s="1"/>
  <c r="S358" i="1" s="1"/>
  <c r="R259" i="1"/>
  <c r="R340" i="1" s="1"/>
  <c r="R358" i="1" s="1"/>
  <c r="Q259" i="1"/>
  <c r="Q340" i="1" s="1"/>
  <c r="Q358" i="1" s="1"/>
  <c r="P259" i="1"/>
  <c r="P340" i="1" s="1"/>
  <c r="P358" i="1" s="1"/>
  <c r="O259" i="1"/>
  <c r="O340" i="1" s="1"/>
  <c r="O358" i="1" s="1"/>
  <c r="N259" i="1"/>
  <c r="N340" i="1" s="1"/>
  <c r="N358" i="1" s="1"/>
  <c r="M259" i="1"/>
  <c r="M340" i="1" s="1"/>
  <c r="M358" i="1" s="1"/>
  <c r="L259" i="1"/>
  <c r="L340" i="1" s="1"/>
  <c r="L358" i="1" s="1"/>
  <c r="K259" i="1"/>
  <c r="K340" i="1" s="1"/>
  <c r="K358" i="1" s="1"/>
  <c r="J259" i="1"/>
  <c r="J340" i="1" s="1"/>
  <c r="J358" i="1" s="1"/>
  <c r="I259" i="1"/>
  <c r="I340" i="1" s="1"/>
  <c r="I358" i="1" s="1"/>
  <c r="H259" i="1"/>
  <c r="H340" i="1" s="1"/>
  <c r="H358" i="1" s="1"/>
  <c r="E259" i="1"/>
  <c r="E340" i="1" s="1"/>
  <c r="C259" i="1"/>
  <c r="C340" i="1" s="1"/>
  <c r="C358" i="1" s="1"/>
  <c r="B259" i="1"/>
  <c r="B340" i="1" s="1"/>
  <c r="B358" i="1" s="1"/>
  <c r="AE258" i="1"/>
  <c r="AC258" i="1"/>
  <c r="AB258" i="1"/>
  <c r="AA258" i="1"/>
  <c r="Y258" i="1"/>
  <c r="X258" i="1"/>
  <c r="W258" i="1"/>
  <c r="U258" i="1"/>
  <c r="T258" i="1"/>
  <c r="S258" i="1"/>
  <c r="Q258" i="1"/>
  <c r="P258" i="1"/>
  <c r="O258" i="1"/>
  <c r="M258" i="1"/>
  <c r="L258" i="1"/>
  <c r="K258" i="1"/>
  <c r="I258" i="1"/>
  <c r="H258" i="1"/>
  <c r="E258" i="1"/>
  <c r="C258" i="1"/>
  <c r="G258" i="1" s="1"/>
  <c r="G248" i="1"/>
  <c r="F248" i="1"/>
  <c r="G246" i="1"/>
  <c r="F246" i="1"/>
  <c r="G245" i="1"/>
  <c r="F245" i="1"/>
  <c r="C237" i="1"/>
  <c r="C236" i="1"/>
  <c r="AD235" i="1"/>
  <c r="E235" i="1"/>
  <c r="F235" i="1" s="1"/>
  <c r="B235" i="1"/>
  <c r="E234" i="1"/>
  <c r="F234" i="1" s="1"/>
  <c r="D234" i="1"/>
  <c r="C234" i="1"/>
  <c r="G234" i="1" s="1"/>
  <c r="B234" i="1"/>
  <c r="AE233" i="1"/>
  <c r="AD233" i="1"/>
  <c r="AC233" i="1"/>
  <c r="AB233" i="1"/>
  <c r="AA233" i="1"/>
  <c r="Z233" i="1"/>
  <c r="Y233" i="1"/>
  <c r="X233" i="1"/>
  <c r="W233" i="1"/>
  <c r="V233" i="1"/>
  <c r="U233" i="1"/>
  <c r="T233" i="1"/>
  <c r="S233" i="1"/>
  <c r="R233" i="1"/>
  <c r="Q233" i="1"/>
  <c r="P233" i="1"/>
  <c r="O233" i="1"/>
  <c r="N233" i="1"/>
  <c r="M233" i="1"/>
  <c r="L233" i="1"/>
  <c r="K233" i="1"/>
  <c r="J233" i="1"/>
  <c r="I233" i="1"/>
  <c r="H233" i="1"/>
  <c r="E233" i="1"/>
  <c r="F233" i="1" s="1"/>
  <c r="C233" i="1"/>
  <c r="B233" i="1"/>
  <c r="AE229" i="1"/>
  <c r="AE240" i="1" s="1"/>
  <c r="AD229" i="1"/>
  <c r="AD240" i="1" s="1"/>
  <c r="AC229" i="1"/>
  <c r="AC240" i="1" s="1"/>
  <c r="AB229" i="1"/>
  <c r="AB240" i="1" s="1"/>
  <c r="AA229" i="1"/>
  <c r="AA240" i="1" s="1"/>
  <c r="Z229" i="1"/>
  <c r="Z240" i="1" s="1"/>
  <c r="Y229" i="1"/>
  <c r="Y240" i="1" s="1"/>
  <c r="X229" i="1"/>
  <c r="X240" i="1" s="1"/>
  <c r="W229" i="1"/>
  <c r="W240" i="1" s="1"/>
  <c r="V229" i="1"/>
  <c r="V240" i="1" s="1"/>
  <c r="U229" i="1"/>
  <c r="U240" i="1" s="1"/>
  <c r="T229" i="1"/>
  <c r="T240" i="1" s="1"/>
  <c r="S229" i="1"/>
  <c r="R229" i="1"/>
  <c r="R240" i="1" s="1"/>
  <c r="Q229" i="1"/>
  <c r="Q240" i="1" s="1"/>
  <c r="P229" i="1"/>
  <c r="P240" i="1" s="1"/>
  <c r="O229" i="1"/>
  <c r="O240" i="1" s="1"/>
  <c r="N229" i="1"/>
  <c r="N240" i="1" s="1"/>
  <c r="M229" i="1"/>
  <c r="M240" i="1" s="1"/>
  <c r="L229" i="1"/>
  <c r="L240" i="1" s="1"/>
  <c r="K229" i="1"/>
  <c r="K240" i="1" s="1"/>
  <c r="J229" i="1"/>
  <c r="J240" i="1" s="1"/>
  <c r="I229" i="1"/>
  <c r="I240" i="1" s="1"/>
  <c r="H229" i="1"/>
  <c r="H240" i="1" s="1"/>
  <c r="C229" i="1"/>
  <c r="B229" i="1"/>
  <c r="AE228" i="1"/>
  <c r="AE239" i="1" s="1"/>
  <c r="AD228" i="1"/>
  <c r="AD239" i="1" s="1"/>
  <c r="AC228" i="1"/>
  <c r="AC239" i="1" s="1"/>
  <c r="AB228" i="1"/>
  <c r="AB239" i="1" s="1"/>
  <c r="AA228" i="1"/>
  <c r="AA239" i="1" s="1"/>
  <c r="Z228" i="1"/>
  <c r="Z239" i="1" s="1"/>
  <c r="Y228" i="1"/>
  <c r="Y239" i="1" s="1"/>
  <c r="X228" i="1"/>
  <c r="X239" i="1" s="1"/>
  <c r="W228" i="1"/>
  <c r="W239" i="1" s="1"/>
  <c r="V228" i="1"/>
  <c r="V239" i="1" s="1"/>
  <c r="U228" i="1"/>
  <c r="U239" i="1" s="1"/>
  <c r="T228" i="1"/>
  <c r="T239" i="1" s="1"/>
  <c r="S228" i="1"/>
  <c r="S239" i="1" s="1"/>
  <c r="R228" i="1"/>
  <c r="R239" i="1" s="1"/>
  <c r="Q228" i="1"/>
  <c r="Q239" i="1" s="1"/>
  <c r="P228" i="1"/>
  <c r="P239" i="1" s="1"/>
  <c r="O228" i="1"/>
  <c r="O239" i="1" s="1"/>
  <c r="N228" i="1"/>
  <c r="N239" i="1" s="1"/>
  <c r="M228" i="1"/>
  <c r="M239" i="1" s="1"/>
  <c r="L228" i="1"/>
  <c r="L239" i="1" s="1"/>
  <c r="K228" i="1"/>
  <c r="K239" i="1" s="1"/>
  <c r="J228" i="1"/>
  <c r="J239" i="1" s="1"/>
  <c r="I228" i="1"/>
  <c r="I239" i="1" s="1"/>
  <c r="H228" i="1"/>
  <c r="H239" i="1" s="1"/>
  <c r="E228" i="1"/>
  <c r="F228" i="1" s="1"/>
  <c r="D228" i="1"/>
  <c r="C228" i="1"/>
  <c r="C239" i="1" s="1"/>
  <c r="B228" i="1"/>
  <c r="B239" i="1" s="1"/>
  <c r="AE227" i="1"/>
  <c r="AD227" i="1"/>
  <c r="AC227" i="1"/>
  <c r="AB227" i="1"/>
  <c r="AA227" i="1"/>
  <c r="Z227" i="1"/>
  <c r="Y227" i="1"/>
  <c r="X227" i="1"/>
  <c r="W227" i="1"/>
  <c r="V227" i="1"/>
  <c r="U227" i="1"/>
  <c r="T227" i="1"/>
  <c r="S227" i="1"/>
  <c r="R227" i="1"/>
  <c r="Q227" i="1"/>
  <c r="P227" i="1"/>
  <c r="O227" i="1"/>
  <c r="N227" i="1"/>
  <c r="M227" i="1"/>
  <c r="L227" i="1"/>
  <c r="K227" i="1"/>
  <c r="J227" i="1"/>
  <c r="I227" i="1"/>
  <c r="H227" i="1"/>
  <c r="B227" i="1"/>
  <c r="G225" i="1"/>
  <c r="E225" i="1"/>
  <c r="C225" i="1"/>
  <c r="B225" i="1"/>
  <c r="F225" i="1" s="1"/>
  <c r="E224" i="1"/>
  <c r="G224" i="1" s="1"/>
  <c r="C224" i="1"/>
  <c r="B224" i="1"/>
  <c r="E223" i="1"/>
  <c r="D223" i="1" s="1"/>
  <c r="C223" i="1"/>
  <c r="B223" i="1"/>
  <c r="G222" i="1"/>
  <c r="E222" i="1"/>
  <c r="C222" i="1"/>
  <c r="B222" i="1"/>
  <c r="F222" i="1" s="1"/>
  <c r="AE221" i="1"/>
  <c r="AD221" i="1"/>
  <c r="AC221" i="1"/>
  <c r="AB221" i="1"/>
  <c r="AA221" i="1"/>
  <c r="Z221" i="1"/>
  <c r="Y221" i="1"/>
  <c r="X221" i="1"/>
  <c r="W221" i="1"/>
  <c r="V221" i="1"/>
  <c r="U221" i="1"/>
  <c r="T221" i="1"/>
  <c r="S221" i="1"/>
  <c r="R221" i="1"/>
  <c r="Q221" i="1"/>
  <c r="P221" i="1"/>
  <c r="O221" i="1"/>
  <c r="N221" i="1"/>
  <c r="M221" i="1"/>
  <c r="L221" i="1"/>
  <c r="K221" i="1"/>
  <c r="J221" i="1"/>
  <c r="I221" i="1"/>
  <c r="H221" i="1"/>
  <c r="B221" i="1" s="1"/>
  <c r="E221" i="1"/>
  <c r="G221" i="1" s="1"/>
  <c r="C221" i="1"/>
  <c r="E219" i="1"/>
  <c r="F219" i="1" s="1"/>
  <c r="C219" i="1"/>
  <c r="B219" i="1"/>
  <c r="E218" i="1"/>
  <c r="C218" i="1"/>
  <c r="G218" i="1" s="1"/>
  <c r="B218" i="1"/>
  <c r="F218" i="1" s="1"/>
  <c r="E217" i="1"/>
  <c r="G217" i="1" s="1"/>
  <c r="D217" i="1"/>
  <c r="C217" i="1"/>
  <c r="B217" i="1"/>
  <c r="E216" i="1"/>
  <c r="F216" i="1" s="1"/>
  <c r="C216" i="1"/>
  <c r="B216" i="1"/>
  <c r="AE215" i="1"/>
  <c r="AD215" i="1"/>
  <c r="AC215" i="1"/>
  <c r="AB215" i="1"/>
  <c r="AA215" i="1"/>
  <c r="Z215" i="1"/>
  <c r="Y215" i="1"/>
  <c r="X215" i="1"/>
  <c r="W215" i="1"/>
  <c r="V215" i="1"/>
  <c r="U215" i="1"/>
  <c r="T215" i="1"/>
  <c r="S215" i="1"/>
  <c r="R215" i="1"/>
  <c r="Q215" i="1"/>
  <c r="P215" i="1"/>
  <c r="O215" i="1"/>
  <c r="N215" i="1"/>
  <c r="M215" i="1"/>
  <c r="L215" i="1"/>
  <c r="K215" i="1"/>
  <c r="J215" i="1"/>
  <c r="I215" i="1"/>
  <c r="H215" i="1"/>
  <c r="E215" i="1"/>
  <c r="D215" i="1"/>
  <c r="C215" i="1"/>
  <c r="G215" i="1" s="1"/>
  <c r="B215" i="1"/>
  <c r="F215" i="1" s="1"/>
  <c r="E213" i="1"/>
  <c r="G213" i="1" s="1"/>
  <c r="C213" i="1"/>
  <c r="B213" i="1"/>
  <c r="E212" i="1"/>
  <c r="F212" i="1" s="1"/>
  <c r="C212" i="1"/>
  <c r="B212" i="1"/>
  <c r="E211" i="1"/>
  <c r="D211" i="1"/>
  <c r="C211" i="1"/>
  <c r="G211" i="1" s="1"/>
  <c r="B211" i="1"/>
  <c r="F211" i="1" s="1"/>
  <c r="E210" i="1"/>
  <c r="D210" i="1" s="1"/>
  <c r="C210" i="1"/>
  <c r="B210" i="1"/>
  <c r="AE209" i="1"/>
  <c r="AD209" i="1"/>
  <c r="AC209" i="1"/>
  <c r="AB209" i="1"/>
  <c r="AA209" i="1"/>
  <c r="Z209" i="1"/>
  <c r="Y209" i="1"/>
  <c r="X209" i="1"/>
  <c r="W209" i="1"/>
  <c r="V209" i="1"/>
  <c r="U209" i="1"/>
  <c r="T209" i="1"/>
  <c r="S209" i="1"/>
  <c r="R209" i="1"/>
  <c r="Q209" i="1"/>
  <c r="P209" i="1"/>
  <c r="O209" i="1"/>
  <c r="N209" i="1"/>
  <c r="M209" i="1"/>
  <c r="L209" i="1"/>
  <c r="K209" i="1"/>
  <c r="J209" i="1"/>
  <c r="I209" i="1"/>
  <c r="H209" i="1"/>
  <c r="E209" i="1"/>
  <c r="C209" i="1"/>
  <c r="G209" i="1" s="1"/>
  <c r="B209" i="1"/>
  <c r="F209" i="1" s="1"/>
  <c r="E207" i="1"/>
  <c r="G207" i="1" s="1"/>
  <c r="C207" i="1"/>
  <c r="B207" i="1"/>
  <c r="E206" i="1"/>
  <c r="F206" i="1" s="1"/>
  <c r="C206" i="1"/>
  <c r="B206" i="1"/>
  <c r="E205" i="1"/>
  <c r="D205" i="1" s="1"/>
  <c r="D203" i="1" s="1"/>
  <c r="C205" i="1"/>
  <c r="B205" i="1"/>
  <c r="F205" i="1" s="1"/>
  <c r="E204" i="1"/>
  <c r="G204" i="1" s="1"/>
  <c r="C204" i="1"/>
  <c r="B204" i="1"/>
  <c r="AE203" i="1"/>
  <c r="AD203" i="1"/>
  <c r="AC203" i="1"/>
  <c r="AB203" i="1"/>
  <c r="AA203" i="1"/>
  <c r="Z203" i="1"/>
  <c r="Y203" i="1"/>
  <c r="X203" i="1"/>
  <c r="W203" i="1"/>
  <c r="V203" i="1"/>
  <c r="U203" i="1"/>
  <c r="T203" i="1"/>
  <c r="S203" i="1"/>
  <c r="R203" i="1"/>
  <c r="Q203" i="1"/>
  <c r="P203" i="1"/>
  <c r="O203" i="1"/>
  <c r="N203" i="1"/>
  <c r="M203" i="1"/>
  <c r="L203" i="1"/>
  <c r="K203" i="1"/>
  <c r="J203" i="1"/>
  <c r="I203" i="1"/>
  <c r="H203" i="1"/>
  <c r="E203" i="1"/>
  <c r="F203" i="1" s="1"/>
  <c r="C203" i="1"/>
  <c r="B203" i="1"/>
  <c r="AE201" i="1"/>
  <c r="AE242" i="1" s="1"/>
  <c r="AD201" i="1"/>
  <c r="AD242" i="1" s="1"/>
  <c r="AC201" i="1"/>
  <c r="AC242" i="1" s="1"/>
  <c r="AB201" i="1"/>
  <c r="AB242" i="1" s="1"/>
  <c r="AA201" i="1"/>
  <c r="AA242" i="1" s="1"/>
  <c r="Z201" i="1"/>
  <c r="Z242" i="1" s="1"/>
  <c r="Y201" i="1"/>
  <c r="Y242" i="1" s="1"/>
  <c r="X201" i="1"/>
  <c r="X242" i="1" s="1"/>
  <c r="W201" i="1"/>
  <c r="W242" i="1" s="1"/>
  <c r="V201" i="1"/>
  <c r="V242" i="1" s="1"/>
  <c r="U201" i="1"/>
  <c r="U242" i="1" s="1"/>
  <c r="T201" i="1"/>
  <c r="T242" i="1" s="1"/>
  <c r="S201" i="1"/>
  <c r="S242" i="1" s="1"/>
  <c r="R201" i="1"/>
  <c r="R242" i="1" s="1"/>
  <c r="Q201" i="1"/>
  <c r="Q242" i="1" s="1"/>
  <c r="P201" i="1"/>
  <c r="P242" i="1" s="1"/>
  <c r="O201" i="1"/>
  <c r="O242" i="1" s="1"/>
  <c r="N201" i="1"/>
  <c r="N242" i="1" s="1"/>
  <c r="M201" i="1"/>
  <c r="M242" i="1" s="1"/>
  <c r="L201" i="1"/>
  <c r="L242" i="1" s="1"/>
  <c r="K201" i="1"/>
  <c r="K242" i="1" s="1"/>
  <c r="J201" i="1"/>
  <c r="J242" i="1" s="1"/>
  <c r="I201" i="1"/>
  <c r="I242" i="1" s="1"/>
  <c r="H201" i="1"/>
  <c r="H242" i="1" s="1"/>
  <c r="E201" i="1"/>
  <c r="E242" i="1" s="1"/>
  <c r="D201" i="1"/>
  <c r="D242" i="1" s="1"/>
  <c r="C201" i="1"/>
  <c r="C242" i="1" s="1"/>
  <c r="B201" i="1"/>
  <c r="AE200" i="1"/>
  <c r="AE241" i="1" s="1"/>
  <c r="AD200" i="1"/>
  <c r="AD241" i="1" s="1"/>
  <c r="AC200" i="1"/>
  <c r="AC241" i="1" s="1"/>
  <c r="AB200" i="1"/>
  <c r="AB241" i="1" s="1"/>
  <c r="AA200" i="1"/>
  <c r="AA241" i="1" s="1"/>
  <c r="Z200" i="1"/>
  <c r="Z241" i="1" s="1"/>
  <c r="Y200" i="1"/>
  <c r="Y241" i="1" s="1"/>
  <c r="X200" i="1"/>
  <c r="X241" i="1" s="1"/>
  <c r="W200" i="1"/>
  <c r="W241" i="1" s="1"/>
  <c r="V200" i="1"/>
  <c r="V241" i="1" s="1"/>
  <c r="U200" i="1"/>
  <c r="U241" i="1" s="1"/>
  <c r="T200" i="1"/>
  <c r="T241" i="1" s="1"/>
  <c r="S200" i="1"/>
  <c r="S241" i="1" s="1"/>
  <c r="R200" i="1"/>
  <c r="R241" i="1" s="1"/>
  <c r="Q200" i="1"/>
  <c r="Q241" i="1" s="1"/>
  <c r="P200" i="1"/>
  <c r="P241" i="1" s="1"/>
  <c r="O200" i="1"/>
  <c r="O241" i="1" s="1"/>
  <c r="N200" i="1"/>
  <c r="N241" i="1" s="1"/>
  <c r="M200" i="1"/>
  <c r="M241" i="1" s="1"/>
  <c r="L200" i="1"/>
  <c r="L241" i="1" s="1"/>
  <c r="K200" i="1"/>
  <c r="K241" i="1" s="1"/>
  <c r="J200" i="1"/>
  <c r="J241" i="1" s="1"/>
  <c r="I200" i="1"/>
  <c r="I241" i="1" s="1"/>
  <c r="H200" i="1"/>
  <c r="H241" i="1" s="1"/>
  <c r="E200" i="1"/>
  <c r="E241" i="1" s="1"/>
  <c r="D200" i="1"/>
  <c r="D241" i="1" s="1"/>
  <c r="C200" i="1"/>
  <c r="C241" i="1" s="1"/>
  <c r="B200" i="1"/>
  <c r="B241" i="1" s="1"/>
  <c r="AE199" i="1"/>
  <c r="AD199" i="1"/>
  <c r="AC199" i="1"/>
  <c r="AB199" i="1"/>
  <c r="AA199" i="1"/>
  <c r="Z199" i="1"/>
  <c r="Y199" i="1"/>
  <c r="X199" i="1"/>
  <c r="W199" i="1"/>
  <c r="V199" i="1"/>
  <c r="U199" i="1"/>
  <c r="T199" i="1"/>
  <c r="S199" i="1"/>
  <c r="R199" i="1"/>
  <c r="Q199" i="1"/>
  <c r="P199" i="1"/>
  <c r="O199" i="1"/>
  <c r="N199" i="1"/>
  <c r="M199" i="1"/>
  <c r="L199" i="1"/>
  <c r="K199" i="1"/>
  <c r="J199" i="1"/>
  <c r="I199" i="1"/>
  <c r="H199" i="1"/>
  <c r="E199" i="1"/>
  <c r="C199" i="1"/>
  <c r="B199" i="1"/>
  <c r="AE198" i="1"/>
  <c r="AD198" i="1"/>
  <c r="AD197" i="1" s="1"/>
  <c r="AC198" i="1"/>
  <c r="AC197" i="1" s="1"/>
  <c r="AB198" i="1"/>
  <c r="AA198" i="1"/>
  <c r="Z198" i="1"/>
  <c r="Z197" i="1" s="1"/>
  <c r="Y198" i="1"/>
  <c r="Y197" i="1" s="1"/>
  <c r="X198" i="1"/>
  <c r="W198" i="1"/>
  <c r="V198" i="1"/>
  <c r="V197" i="1" s="1"/>
  <c r="U198" i="1"/>
  <c r="U197" i="1" s="1"/>
  <c r="T198" i="1"/>
  <c r="S198" i="1"/>
  <c r="R198" i="1"/>
  <c r="R197" i="1" s="1"/>
  <c r="Q198" i="1"/>
  <c r="Q197" i="1" s="1"/>
  <c r="P198" i="1"/>
  <c r="O198" i="1"/>
  <c r="N198" i="1"/>
  <c r="N197" i="1" s="1"/>
  <c r="M198" i="1"/>
  <c r="M197" i="1" s="1"/>
  <c r="L198" i="1"/>
  <c r="K198" i="1"/>
  <c r="J198" i="1"/>
  <c r="J197" i="1" s="1"/>
  <c r="I198" i="1"/>
  <c r="I197" i="1" s="1"/>
  <c r="H198" i="1"/>
  <c r="E198" i="1"/>
  <c r="G198" i="1" s="1"/>
  <c r="C198" i="1"/>
  <c r="B198" i="1"/>
  <c r="F198" i="1" s="1"/>
  <c r="AE197" i="1"/>
  <c r="AB197" i="1"/>
  <c r="AA197" i="1"/>
  <c r="X197" i="1"/>
  <c r="W197" i="1"/>
  <c r="T197" i="1"/>
  <c r="S197" i="1"/>
  <c r="P197" i="1"/>
  <c r="O197" i="1"/>
  <c r="L197" i="1"/>
  <c r="K197" i="1"/>
  <c r="H197" i="1"/>
  <c r="B197" i="1" s="1"/>
  <c r="C197" i="1"/>
  <c r="E195" i="1"/>
  <c r="F195" i="1" s="1"/>
  <c r="C195" i="1"/>
  <c r="B195" i="1"/>
  <c r="G194" i="1"/>
  <c r="E194" i="1"/>
  <c r="C194" i="1"/>
  <c r="B194" i="1"/>
  <c r="F194" i="1" s="1"/>
  <c r="E193" i="1"/>
  <c r="F193" i="1" s="1"/>
  <c r="D193" i="1"/>
  <c r="D191" i="1" s="1"/>
  <c r="C193" i="1"/>
  <c r="G193" i="1" s="1"/>
  <c r="B193" i="1"/>
  <c r="E192" i="1"/>
  <c r="F192" i="1" s="1"/>
  <c r="C192" i="1"/>
  <c r="B192" i="1"/>
  <c r="AE191" i="1"/>
  <c r="AD191" i="1"/>
  <c r="AC191" i="1"/>
  <c r="AB191" i="1"/>
  <c r="AA191" i="1"/>
  <c r="Z191" i="1"/>
  <c r="Y191" i="1"/>
  <c r="X191" i="1"/>
  <c r="W191" i="1"/>
  <c r="V191" i="1"/>
  <c r="U191" i="1"/>
  <c r="T191" i="1"/>
  <c r="S191" i="1"/>
  <c r="R191" i="1"/>
  <c r="Q191" i="1"/>
  <c r="P191" i="1"/>
  <c r="O191" i="1"/>
  <c r="N191" i="1"/>
  <c r="M191" i="1"/>
  <c r="L191" i="1"/>
  <c r="K191" i="1"/>
  <c r="J191" i="1"/>
  <c r="I191" i="1"/>
  <c r="H191" i="1"/>
  <c r="C191" i="1"/>
  <c r="B191" i="1"/>
  <c r="E189" i="1"/>
  <c r="G189" i="1" s="1"/>
  <c r="C189" i="1"/>
  <c r="B189" i="1"/>
  <c r="E188" i="1"/>
  <c r="F188" i="1" s="1"/>
  <c r="C188" i="1"/>
  <c r="B188" i="1"/>
  <c r="Z187" i="1"/>
  <c r="B187" i="1" s="1"/>
  <c r="E187" i="1"/>
  <c r="D187" i="1" s="1"/>
  <c r="G187" i="1"/>
  <c r="E186" i="1"/>
  <c r="F186" i="1" s="1"/>
  <c r="C186" i="1"/>
  <c r="B186" i="1"/>
  <c r="AE185" i="1"/>
  <c r="AD185" i="1"/>
  <c r="AC185" i="1"/>
  <c r="AB185" i="1"/>
  <c r="AA185" i="1"/>
  <c r="Z185" i="1"/>
  <c r="Y185" i="1"/>
  <c r="X185" i="1"/>
  <c r="W185" i="1"/>
  <c r="V185" i="1"/>
  <c r="U185" i="1"/>
  <c r="T185" i="1"/>
  <c r="S185" i="1"/>
  <c r="R185" i="1"/>
  <c r="Q185" i="1"/>
  <c r="P185" i="1"/>
  <c r="O185" i="1"/>
  <c r="N185" i="1"/>
  <c r="M185" i="1"/>
  <c r="L185" i="1"/>
  <c r="K185" i="1"/>
  <c r="J185" i="1"/>
  <c r="I185" i="1"/>
  <c r="H185" i="1"/>
  <c r="C185" i="1"/>
  <c r="B185" i="1"/>
  <c r="AE183" i="1"/>
  <c r="AE254" i="1" s="1"/>
  <c r="AD183" i="1"/>
  <c r="AD254" i="1" s="1"/>
  <c r="AC183" i="1"/>
  <c r="AC254" i="1" s="1"/>
  <c r="AB183" i="1"/>
  <c r="AB254" i="1" s="1"/>
  <c r="AA183" i="1"/>
  <c r="AA254" i="1" s="1"/>
  <c r="Z183" i="1"/>
  <c r="Z254" i="1" s="1"/>
  <c r="Y183" i="1"/>
  <c r="Y254" i="1" s="1"/>
  <c r="X183" i="1"/>
  <c r="X254" i="1" s="1"/>
  <c r="W183" i="1"/>
  <c r="W254" i="1" s="1"/>
  <c r="V183" i="1"/>
  <c r="V254" i="1" s="1"/>
  <c r="U183" i="1"/>
  <c r="U254" i="1" s="1"/>
  <c r="T183" i="1"/>
  <c r="T254" i="1" s="1"/>
  <c r="S183" i="1"/>
  <c r="S254" i="1" s="1"/>
  <c r="R183" i="1"/>
  <c r="R254" i="1" s="1"/>
  <c r="Q183" i="1"/>
  <c r="Q254" i="1" s="1"/>
  <c r="P183" i="1"/>
  <c r="P254" i="1" s="1"/>
  <c r="O183" i="1"/>
  <c r="O254" i="1" s="1"/>
  <c r="N183" i="1"/>
  <c r="N254" i="1" s="1"/>
  <c r="M183" i="1"/>
  <c r="M254" i="1" s="1"/>
  <c r="L183" i="1"/>
  <c r="L254" i="1" s="1"/>
  <c r="K183" i="1"/>
  <c r="K254" i="1" s="1"/>
  <c r="J183" i="1"/>
  <c r="J254" i="1" s="1"/>
  <c r="I183" i="1"/>
  <c r="I254" i="1" s="1"/>
  <c r="H183" i="1"/>
  <c r="H254" i="1" s="1"/>
  <c r="E183" i="1"/>
  <c r="E254" i="1" s="1"/>
  <c r="D183" i="1"/>
  <c r="D254" i="1" s="1"/>
  <c r="C183" i="1"/>
  <c r="C254" i="1" s="1"/>
  <c r="AE182" i="1"/>
  <c r="AE251" i="1" s="1"/>
  <c r="AE250" i="1" s="1"/>
  <c r="AD182" i="1"/>
  <c r="AD251" i="1" s="1"/>
  <c r="AD250" i="1" s="1"/>
  <c r="AC182" i="1"/>
  <c r="AC251" i="1" s="1"/>
  <c r="AC250" i="1" s="1"/>
  <c r="AB182" i="1"/>
  <c r="AB251" i="1" s="1"/>
  <c r="AB250" i="1" s="1"/>
  <c r="AA182" i="1"/>
  <c r="AA251" i="1" s="1"/>
  <c r="AA250" i="1" s="1"/>
  <c r="Z182" i="1"/>
  <c r="Z251" i="1" s="1"/>
  <c r="Z250" i="1" s="1"/>
  <c r="Y182" i="1"/>
  <c r="Y251" i="1" s="1"/>
  <c r="Y250" i="1" s="1"/>
  <c r="X182" i="1"/>
  <c r="X251" i="1" s="1"/>
  <c r="X250" i="1" s="1"/>
  <c r="W182" i="1"/>
  <c r="W251" i="1" s="1"/>
  <c r="W250" i="1" s="1"/>
  <c r="V182" i="1"/>
  <c r="V251" i="1" s="1"/>
  <c r="U182" i="1"/>
  <c r="U251" i="1" s="1"/>
  <c r="U250" i="1" s="1"/>
  <c r="T182" i="1"/>
  <c r="T251" i="1" s="1"/>
  <c r="T250" i="1" s="1"/>
  <c r="S182" i="1"/>
  <c r="S251" i="1" s="1"/>
  <c r="R182" i="1"/>
  <c r="R251" i="1" s="1"/>
  <c r="Q182" i="1"/>
  <c r="Q251" i="1" s="1"/>
  <c r="Q250" i="1" s="1"/>
  <c r="P182" i="1"/>
  <c r="P251" i="1" s="1"/>
  <c r="P250" i="1" s="1"/>
  <c r="O182" i="1"/>
  <c r="O251" i="1" s="1"/>
  <c r="O250" i="1" s="1"/>
  <c r="N182" i="1"/>
  <c r="N251" i="1" s="1"/>
  <c r="M182" i="1"/>
  <c r="M251" i="1" s="1"/>
  <c r="M250" i="1" s="1"/>
  <c r="L182" i="1"/>
  <c r="L251" i="1" s="1"/>
  <c r="L250" i="1" s="1"/>
  <c r="K182" i="1"/>
  <c r="K251" i="1" s="1"/>
  <c r="K250" i="1" s="1"/>
  <c r="J182" i="1"/>
  <c r="J251" i="1" s="1"/>
  <c r="I182" i="1"/>
  <c r="I251" i="1" s="1"/>
  <c r="I250" i="1" s="1"/>
  <c r="H182" i="1"/>
  <c r="H251" i="1" s="1"/>
  <c r="H250" i="1" s="1"/>
  <c r="E182" i="1"/>
  <c r="E251" i="1" s="1"/>
  <c r="D182" i="1"/>
  <c r="D251" i="1" s="1"/>
  <c r="C182" i="1"/>
  <c r="G182" i="1" s="1"/>
  <c r="B182" i="1"/>
  <c r="B251" i="1" s="1"/>
  <c r="AE181" i="1"/>
  <c r="AE253" i="1" s="1"/>
  <c r="AD181" i="1"/>
  <c r="AD253" i="1" s="1"/>
  <c r="AC181" i="1"/>
  <c r="AC253" i="1" s="1"/>
  <c r="AB181" i="1"/>
  <c r="AB253" i="1" s="1"/>
  <c r="AA181" i="1"/>
  <c r="AA253" i="1" s="1"/>
  <c r="Z181" i="1"/>
  <c r="Z253" i="1" s="1"/>
  <c r="Y181" i="1"/>
  <c r="Y253" i="1" s="1"/>
  <c r="X181" i="1"/>
  <c r="X253" i="1" s="1"/>
  <c r="W181" i="1"/>
  <c r="W253" i="1" s="1"/>
  <c r="V181" i="1"/>
  <c r="V253" i="1" s="1"/>
  <c r="U181" i="1"/>
  <c r="U253" i="1" s="1"/>
  <c r="T181" i="1"/>
  <c r="T253" i="1" s="1"/>
  <c r="S181" i="1"/>
  <c r="S253" i="1" s="1"/>
  <c r="R181" i="1"/>
  <c r="R253" i="1" s="1"/>
  <c r="Q181" i="1"/>
  <c r="Q253" i="1" s="1"/>
  <c r="P181" i="1"/>
  <c r="P253" i="1" s="1"/>
  <c r="O181" i="1"/>
  <c r="O253" i="1" s="1"/>
  <c r="N181" i="1"/>
  <c r="N253" i="1" s="1"/>
  <c r="M181" i="1"/>
  <c r="M253" i="1" s="1"/>
  <c r="L181" i="1"/>
  <c r="L253" i="1" s="1"/>
  <c r="K181" i="1"/>
  <c r="K253" i="1" s="1"/>
  <c r="J181" i="1"/>
  <c r="J253" i="1" s="1"/>
  <c r="I181" i="1"/>
  <c r="I253" i="1" s="1"/>
  <c r="H181" i="1"/>
  <c r="H253" i="1" s="1"/>
  <c r="E181" i="1"/>
  <c r="C181" i="1"/>
  <c r="AE180" i="1"/>
  <c r="AE252" i="1" s="1"/>
  <c r="AD180" i="1"/>
  <c r="AD252" i="1" s="1"/>
  <c r="AC180" i="1"/>
  <c r="AC252" i="1" s="1"/>
  <c r="AB180" i="1"/>
  <c r="AB252" i="1" s="1"/>
  <c r="AA180" i="1"/>
  <c r="AA252" i="1" s="1"/>
  <c r="Z180" i="1"/>
  <c r="Z252" i="1" s="1"/>
  <c r="Y180" i="1"/>
  <c r="Y252" i="1" s="1"/>
  <c r="X180" i="1"/>
  <c r="X252" i="1" s="1"/>
  <c r="W180" i="1"/>
  <c r="W252" i="1" s="1"/>
  <c r="V180" i="1"/>
  <c r="V252" i="1" s="1"/>
  <c r="U180" i="1"/>
  <c r="U252" i="1" s="1"/>
  <c r="T180" i="1"/>
  <c r="T252" i="1" s="1"/>
  <c r="S180" i="1"/>
  <c r="S252" i="1" s="1"/>
  <c r="R180" i="1"/>
  <c r="R252" i="1" s="1"/>
  <c r="Q180" i="1"/>
  <c r="Q252" i="1" s="1"/>
  <c r="P180" i="1"/>
  <c r="P252" i="1" s="1"/>
  <c r="O180" i="1"/>
  <c r="O252" i="1" s="1"/>
  <c r="N180" i="1"/>
  <c r="N252" i="1" s="1"/>
  <c r="M180" i="1"/>
  <c r="M252" i="1" s="1"/>
  <c r="L180" i="1"/>
  <c r="L252" i="1" s="1"/>
  <c r="K180" i="1"/>
  <c r="K252" i="1" s="1"/>
  <c r="J180" i="1"/>
  <c r="J252" i="1" s="1"/>
  <c r="I180" i="1"/>
  <c r="I252" i="1" s="1"/>
  <c r="H180" i="1"/>
  <c r="H252" i="1" s="1"/>
  <c r="E180" i="1"/>
  <c r="E252" i="1" s="1"/>
  <c r="D180" i="1"/>
  <c r="C180" i="1"/>
  <c r="C252" i="1" s="1"/>
  <c r="B180" i="1"/>
  <c r="B252" i="1" s="1"/>
  <c r="AE179" i="1"/>
  <c r="AC179" i="1"/>
  <c r="AB179" i="1"/>
  <c r="AA179" i="1"/>
  <c r="Y179" i="1"/>
  <c r="X179" i="1"/>
  <c r="W179" i="1"/>
  <c r="U179" i="1"/>
  <c r="T179" i="1"/>
  <c r="S179" i="1"/>
  <c r="Q179" i="1"/>
  <c r="P179" i="1"/>
  <c r="O179" i="1"/>
  <c r="M179" i="1"/>
  <c r="L179" i="1"/>
  <c r="K179" i="1"/>
  <c r="I179" i="1"/>
  <c r="H179" i="1"/>
  <c r="C179" i="1"/>
  <c r="E176" i="1"/>
  <c r="D176" i="1" s="1"/>
  <c r="C176" i="1"/>
  <c r="G176" i="1" s="1"/>
  <c r="B176" i="1"/>
  <c r="F176" i="1" s="1"/>
  <c r="AE175" i="1"/>
  <c r="AD175" i="1"/>
  <c r="AC175" i="1"/>
  <c r="AB175" i="1"/>
  <c r="AA175" i="1"/>
  <c r="Z175" i="1"/>
  <c r="Y175" i="1"/>
  <c r="X175" i="1"/>
  <c r="W175" i="1"/>
  <c r="V175" i="1"/>
  <c r="U175" i="1"/>
  <c r="T175" i="1"/>
  <c r="S175" i="1"/>
  <c r="R175" i="1"/>
  <c r="Q175" i="1"/>
  <c r="P175" i="1"/>
  <c r="O175" i="1"/>
  <c r="N175" i="1"/>
  <c r="M175" i="1"/>
  <c r="L175" i="1"/>
  <c r="K175" i="1"/>
  <c r="J175" i="1"/>
  <c r="I175" i="1"/>
  <c r="H175" i="1"/>
  <c r="E175" i="1"/>
  <c r="G175" i="1" s="1"/>
  <c r="C175" i="1"/>
  <c r="AE173" i="1"/>
  <c r="AE247" i="1" s="1"/>
  <c r="AE244" i="1" s="1"/>
  <c r="AD173" i="1"/>
  <c r="AD247" i="1" s="1"/>
  <c r="AD244" i="1" s="1"/>
  <c r="AC173" i="1"/>
  <c r="AC247" i="1" s="1"/>
  <c r="AC244" i="1" s="1"/>
  <c r="AB173" i="1"/>
  <c r="AB247" i="1" s="1"/>
  <c r="AB244" i="1" s="1"/>
  <c r="AA173" i="1"/>
  <c r="AA247" i="1" s="1"/>
  <c r="AA244" i="1" s="1"/>
  <c r="Z173" i="1"/>
  <c r="Z247" i="1" s="1"/>
  <c r="Z244" i="1" s="1"/>
  <c r="Y173" i="1"/>
  <c r="Y247" i="1" s="1"/>
  <c r="Y244" i="1" s="1"/>
  <c r="X173" i="1"/>
  <c r="X247" i="1" s="1"/>
  <c r="X244" i="1" s="1"/>
  <c r="W173" i="1"/>
  <c r="W247" i="1" s="1"/>
  <c r="W244" i="1" s="1"/>
  <c r="V173" i="1"/>
  <c r="V247" i="1" s="1"/>
  <c r="V244" i="1" s="1"/>
  <c r="U173" i="1"/>
  <c r="U247" i="1" s="1"/>
  <c r="U244" i="1" s="1"/>
  <c r="T173" i="1"/>
  <c r="T247" i="1" s="1"/>
  <c r="T244" i="1" s="1"/>
  <c r="S173" i="1"/>
  <c r="S247" i="1" s="1"/>
  <c r="S244" i="1" s="1"/>
  <c r="R173" i="1"/>
  <c r="R247" i="1" s="1"/>
  <c r="R244" i="1" s="1"/>
  <c r="Q173" i="1"/>
  <c r="Q247" i="1" s="1"/>
  <c r="Q244" i="1" s="1"/>
  <c r="P173" i="1"/>
  <c r="P247" i="1" s="1"/>
  <c r="P244" i="1" s="1"/>
  <c r="O173" i="1"/>
  <c r="O247" i="1" s="1"/>
  <c r="O244" i="1" s="1"/>
  <c r="N173" i="1"/>
  <c r="N247" i="1" s="1"/>
  <c r="N244" i="1" s="1"/>
  <c r="M173" i="1"/>
  <c r="M247" i="1" s="1"/>
  <c r="M244" i="1" s="1"/>
  <c r="L173" i="1"/>
  <c r="L247" i="1" s="1"/>
  <c r="L244" i="1" s="1"/>
  <c r="K173" i="1"/>
  <c r="K247" i="1" s="1"/>
  <c r="K244" i="1" s="1"/>
  <c r="J173" i="1"/>
  <c r="J247" i="1" s="1"/>
  <c r="J244" i="1" s="1"/>
  <c r="I173" i="1"/>
  <c r="I247" i="1" s="1"/>
  <c r="I244" i="1" s="1"/>
  <c r="H173" i="1"/>
  <c r="H247" i="1" s="1"/>
  <c r="H244" i="1" s="1"/>
  <c r="E173" i="1"/>
  <c r="E247" i="1" s="1"/>
  <c r="C173" i="1"/>
  <c r="G173" i="1" s="1"/>
  <c r="B173" i="1"/>
  <c r="F173" i="1" s="1"/>
  <c r="AE172" i="1"/>
  <c r="AC172" i="1"/>
  <c r="AB172" i="1"/>
  <c r="AA172" i="1"/>
  <c r="Y172" i="1"/>
  <c r="X172" i="1"/>
  <c r="W172" i="1"/>
  <c r="U172" i="1"/>
  <c r="T172" i="1"/>
  <c r="S172" i="1"/>
  <c r="Q172" i="1"/>
  <c r="P172" i="1"/>
  <c r="O172" i="1"/>
  <c r="M172" i="1"/>
  <c r="L172" i="1"/>
  <c r="K172" i="1"/>
  <c r="I172" i="1"/>
  <c r="H172" i="1"/>
  <c r="E172" i="1"/>
  <c r="G172" i="1" s="1"/>
  <c r="C172" i="1"/>
  <c r="G161" i="1"/>
  <c r="F161" i="1"/>
  <c r="G160" i="1"/>
  <c r="F160" i="1"/>
  <c r="G159" i="1"/>
  <c r="F159" i="1"/>
  <c r="AE158" i="1"/>
  <c r="AD158" i="1"/>
  <c r="AC158" i="1"/>
  <c r="AB158" i="1"/>
  <c r="AA158" i="1"/>
  <c r="Z158" i="1"/>
  <c r="Y158" i="1"/>
  <c r="X158" i="1"/>
  <c r="W158" i="1"/>
  <c r="V158" i="1"/>
  <c r="U158" i="1"/>
  <c r="T158" i="1"/>
  <c r="S158" i="1"/>
  <c r="R158" i="1"/>
  <c r="Q158" i="1"/>
  <c r="P158" i="1"/>
  <c r="O158" i="1"/>
  <c r="N158" i="1"/>
  <c r="M158" i="1"/>
  <c r="L158" i="1"/>
  <c r="K158" i="1"/>
  <c r="J158" i="1"/>
  <c r="I158" i="1"/>
  <c r="H158" i="1"/>
  <c r="D158" i="1"/>
  <c r="G156" i="1"/>
  <c r="F156" i="1"/>
  <c r="E156" i="1"/>
  <c r="C156" i="1"/>
  <c r="B156" i="1"/>
  <c r="G155" i="1"/>
  <c r="E155" i="1"/>
  <c r="C155" i="1"/>
  <c r="B155" i="1"/>
  <c r="F155" i="1" s="1"/>
  <c r="E154" i="1"/>
  <c r="G154" i="1" s="1"/>
  <c r="C154" i="1"/>
  <c r="C152" i="1" s="1"/>
  <c r="B154" i="1"/>
  <c r="E153" i="1"/>
  <c r="F153" i="1" s="1"/>
  <c r="C153" i="1"/>
  <c r="B153" i="1"/>
  <c r="AE152" i="1"/>
  <c r="AD152" i="1"/>
  <c r="AC152" i="1"/>
  <c r="AB152" i="1"/>
  <c r="AA152" i="1"/>
  <c r="Z152" i="1"/>
  <c r="Y152" i="1"/>
  <c r="X152" i="1"/>
  <c r="W152" i="1"/>
  <c r="V152" i="1"/>
  <c r="U152" i="1"/>
  <c r="T152" i="1"/>
  <c r="S152" i="1"/>
  <c r="R152" i="1"/>
  <c r="Q152" i="1"/>
  <c r="P152" i="1"/>
  <c r="O152" i="1"/>
  <c r="N152" i="1"/>
  <c r="M152" i="1"/>
  <c r="L152" i="1"/>
  <c r="K152" i="1"/>
  <c r="J152" i="1"/>
  <c r="B152" i="1" s="1"/>
  <c r="I152" i="1"/>
  <c r="H152" i="1"/>
  <c r="D152" i="1"/>
  <c r="AE150" i="1"/>
  <c r="AE168" i="1" s="1"/>
  <c r="AD150" i="1"/>
  <c r="AD168" i="1" s="1"/>
  <c r="AC150" i="1"/>
  <c r="AC168" i="1" s="1"/>
  <c r="AB150" i="1"/>
  <c r="AB168" i="1" s="1"/>
  <c r="AA150" i="1"/>
  <c r="AA168" i="1" s="1"/>
  <c r="Z150" i="1"/>
  <c r="Z168" i="1" s="1"/>
  <c r="Y150" i="1"/>
  <c r="Y168" i="1" s="1"/>
  <c r="X150" i="1"/>
  <c r="X168" i="1" s="1"/>
  <c r="W150" i="1"/>
  <c r="W168" i="1" s="1"/>
  <c r="V150" i="1"/>
  <c r="V168" i="1" s="1"/>
  <c r="U150" i="1"/>
  <c r="U168" i="1" s="1"/>
  <c r="T150" i="1"/>
  <c r="T168" i="1" s="1"/>
  <c r="S150" i="1"/>
  <c r="S168" i="1" s="1"/>
  <c r="R150" i="1"/>
  <c r="R168" i="1" s="1"/>
  <c r="Q150" i="1"/>
  <c r="Q168" i="1" s="1"/>
  <c r="P150" i="1"/>
  <c r="P168" i="1" s="1"/>
  <c r="O150" i="1"/>
  <c r="O168" i="1" s="1"/>
  <c r="N150" i="1"/>
  <c r="N168" i="1" s="1"/>
  <c r="M150" i="1"/>
  <c r="M168" i="1" s="1"/>
  <c r="L150" i="1"/>
  <c r="L168" i="1" s="1"/>
  <c r="K150" i="1"/>
  <c r="K168" i="1" s="1"/>
  <c r="J150" i="1"/>
  <c r="J168" i="1" s="1"/>
  <c r="I150" i="1"/>
  <c r="I168" i="1" s="1"/>
  <c r="H150" i="1"/>
  <c r="E150" i="1"/>
  <c r="E168" i="1" s="1"/>
  <c r="D150" i="1"/>
  <c r="D168" i="1" s="1"/>
  <c r="AE149" i="1"/>
  <c r="AE165" i="1" s="1"/>
  <c r="AE164" i="1" s="1"/>
  <c r="AE157" i="1" s="1"/>
  <c r="AD149" i="1"/>
  <c r="AD165" i="1" s="1"/>
  <c r="AC149" i="1"/>
  <c r="AC165" i="1" s="1"/>
  <c r="AB149" i="1"/>
  <c r="AB165" i="1" s="1"/>
  <c r="AA149" i="1"/>
  <c r="AA165" i="1" s="1"/>
  <c r="AA164" i="1" s="1"/>
  <c r="AA157" i="1" s="1"/>
  <c r="Z149" i="1"/>
  <c r="Z165" i="1" s="1"/>
  <c r="Y149" i="1"/>
  <c r="Y165" i="1" s="1"/>
  <c r="X149" i="1"/>
  <c r="X165" i="1" s="1"/>
  <c r="W149" i="1"/>
  <c r="W165" i="1" s="1"/>
  <c r="W164" i="1" s="1"/>
  <c r="W157" i="1" s="1"/>
  <c r="V149" i="1"/>
  <c r="V165" i="1" s="1"/>
  <c r="U149" i="1"/>
  <c r="U165" i="1" s="1"/>
  <c r="T149" i="1"/>
  <c r="T165" i="1" s="1"/>
  <c r="S149" i="1"/>
  <c r="S165" i="1" s="1"/>
  <c r="S164" i="1" s="1"/>
  <c r="S157" i="1" s="1"/>
  <c r="R149" i="1"/>
  <c r="R165" i="1" s="1"/>
  <c r="Q149" i="1"/>
  <c r="Q165" i="1" s="1"/>
  <c r="P149" i="1"/>
  <c r="P165" i="1" s="1"/>
  <c r="O149" i="1"/>
  <c r="O165" i="1" s="1"/>
  <c r="O164" i="1" s="1"/>
  <c r="O157" i="1" s="1"/>
  <c r="N149" i="1"/>
  <c r="N165" i="1" s="1"/>
  <c r="M149" i="1"/>
  <c r="M165" i="1" s="1"/>
  <c r="L149" i="1"/>
  <c r="L165" i="1" s="1"/>
  <c r="K149" i="1"/>
  <c r="K165" i="1" s="1"/>
  <c r="J149" i="1"/>
  <c r="J165" i="1" s="1"/>
  <c r="I149" i="1"/>
  <c r="I165" i="1" s="1"/>
  <c r="H149" i="1"/>
  <c r="H165" i="1" s="1"/>
  <c r="D149" i="1"/>
  <c r="D165" i="1" s="1"/>
  <c r="C149" i="1"/>
  <c r="C165" i="1" s="1"/>
  <c r="B149" i="1"/>
  <c r="B165" i="1" s="1"/>
  <c r="AE148" i="1"/>
  <c r="AE167" i="1" s="1"/>
  <c r="AD148" i="1"/>
  <c r="AD167" i="1" s="1"/>
  <c r="AC148" i="1"/>
  <c r="AC167" i="1" s="1"/>
  <c r="AB148" i="1"/>
  <c r="AB167" i="1" s="1"/>
  <c r="AA148" i="1"/>
  <c r="AA167" i="1" s="1"/>
  <c r="Z148" i="1"/>
  <c r="Z167" i="1" s="1"/>
  <c r="Y148" i="1"/>
  <c r="Y167" i="1" s="1"/>
  <c r="X148" i="1"/>
  <c r="X167" i="1" s="1"/>
  <c r="W148" i="1"/>
  <c r="W167" i="1" s="1"/>
  <c r="V148" i="1"/>
  <c r="V167" i="1" s="1"/>
  <c r="U148" i="1"/>
  <c r="U167" i="1" s="1"/>
  <c r="T148" i="1"/>
  <c r="T167" i="1" s="1"/>
  <c r="S148" i="1"/>
  <c r="S167" i="1" s="1"/>
  <c r="R148" i="1"/>
  <c r="R167" i="1" s="1"/>
  <c r="Q148" i="1"/>
  <c r="Q167" i="1" s="1"/>
  <c r="P148" i="1"/>
  <c r="P167" i="1" s="1"/>
  <c r="O148" i="1"/>
  <c r="O167" i="1" s="1"/>
  <c r="N148" i="1"/>
  <c r="N167" i="1" s="1"/>
  <c r="M148" i="1"/>
  <c r="M167" i="1" s="1"/>
  <c r="L148" i="1"/>
  <c r="L167" i="1" s="1"/>
  <c r="K148" i="1"/>
  <c r="K167" i="1" s="1"/>
  <c r="J148" i="1"/>
  <c r="J167" i="1" s="1"/>
  <c r="I148" i="1"/>
  <c r="I167" i="1" s="1"/>
  <c r="H148" i="1"/>
  <c r="H146" i="1" s="1"/>
  <c r="E148" i="1"/>
  <c r="D148" i="1"/>
  <c r="D167" i="1" s="1"/>
  <c r="AE147" i="1"/>
  <c r="AE166" i="1" s="1"/>
  <c r="AD147" i="1"/>
  <c r="AC147" i="1"/>
  <c r="AC166" i="1" s="1"/>
  <c r="AB147" i="1"/>
  <c r="AB166" i="1" s="1"/>
  <c r="AA147" i="1"/>
  <c r="AA166" i="1" s="1"/>
  <c r="Z147" i="1"/>
  <c r="Z166" i="1" s="1"/>
  <c r="Y147" i="1"/>
  <c r="Y166" i="1" s="1"/>
  <c r="X147" i="1"/>
  <c r="X166" i="1" s="1"/>
  <c r="W147" i="1"/>
  <c r="W166" i="1" s="1"/>
  <c r="V147" i="1"/>
  <c r="V166" i="1" s="1"/>
  <c r="U147" i="1"/>
  <c r="U166" i="1" s="1"/>
  <c r="T147" i="1"/>
  <c r="T166" i="1" s="1"/>
  <c r="S147" i="1"/>
  <c r="S166" i="1" s="1"/>
  <c r="R147" i="1"/>
  <c r="R166" i="1" s="1"/>
  <c r="Q147" i="1"/>
  <c r="Q166" i="1" s="1"/>
  <c r="P147" i="1"/>
  <c r="P166" i="1" s="1"/>
  <c r="O147" i="1"/>
  <c r="O166" i="1" s="1"/>
  <c r="N147" i="1"/>
  <c r="N166" i="1" s="1"/>
  <c r="M147" i="1"/>
  <c r="M166" i="1" s="1"/>
  <c r="L147" i="1"/>
  <c r="L166" i="1" s="1"/>
  <c r="K147" i="1"/>
  <c r="J147" i="1"/>
  <c r="J166" i="1" s="1"/>
  <c r="I147" i="1"/>
  <c r="I166" i="1" s="1"/>
  <c r="H147" i="1"/>
  <c r="H166" i="1" s="1"/>
  <c r="D147" i="1"/>
  <c r="D166" i="1" s="1"/>
  <c r="C147" i="1"/>
  <c r="C166" i="1" s="1"/>
  <c r="AE146" i="1"/>
  <c r="AC146" i="1"/>
  <c r="AC143" i="1" s="1"/>
  <c r="AA146" i="1"/>
  <c r="Z146" i="1"/>
  <c r="Z143" i="1" s="1"/>
  <c r="Y146" i="1"/>
  <c r="Y143" i="1" s="1"/>
  <c r="W146" i="1"/>
  <c r="V146" i="1"/>
  <c r="V143" i="1" s="1"/>
  <c r="U146" i="1"/>
  <c r="U143" i="1" s="1"/>
  <c r="S146" i="1"/>
  <c r="R146" i="1"/>
  <c r="R143" i="1" s="1"/>
  <c r="Q146" i="1"/>
  <c r="Q143" i="1" s="1"/>
  <c r="O146" i="1"/>
  <c r="N146" i="1"/>
  <c r="N143" i="1" s="1"/>
  <c r="M146" i="1"/>
  <c r="M143" i="1" s="1"/>
  <c r="K146" i="1"/>
  <c r="J146" i="1"/>
  <c r="J143" i="1" s="1"/>
  <c r="I146" i="1"/>
  <c r="I143" i="1" s="1"/>
  <c r="D146" i="1"/>
  <c r="AA143" i="1"/>
  <c r="W143" i="1"/>
  <c r="S143" i="1"/>
  <c r="O143" i="1"/>
  <c r="K143" i="1"/>
  <c r="D143" i="1"/>
  <c r="G136" i="1"/>
  <c r="G134" i="1"/>
  <c r="F134" i="1"/>
  <c r="G133" i="1"/>
  <c r="F133" i="1"/>
  <c r="F123" i="1"/>
  <c r="E123" i="1"/>
  <c r="G123" i="1" s="1"/>
  <c r="C123" i="1"/>
  <c r="B123" i="1"/>
  <c r="G122" i="1"/>
  <c r="E122" i="1"/>
  <c r="B122" i="1"/>
  <c r="F122" i="1" s="1"/>
  <c r="V121" i="1"/>
  <c r="T121" i="1"/>
  <c r="R121" i="1"/>
  <c r="E121" i="1"/>
  <c r="F121" i="1" s="1"/>
  <c r="B121" i="1"/>
  <c r="E120" i="1"/>
  <c r="E119" i="1" s="1"/>
  <c r="B120" i="1"/>
  <c r="AE119" i="1"/>
  <c r="AD119" i="1"/>
  <c r="AC119" i="1"/>
  <c r="AB119" i="1"/>
  <c r="AA119" i="1"/>
  <c r="Z119" i="1"/>
  <c r="Y119" i="1"/>
  <c r="X119" i="1"/>
  <c r="W119" i="1"/>
  <c r="V119" i="1"/>
  <c r="U119" i="1"/>
  <c r="T119" i="1"/>
  <c r="S119" i="1"/>
  <c r="R119" i="1"/>
  <c r="Q119" i="1"/>
  <c r="P119" i="1"/>
  <c r="O119" i="1"/>
  <c r="N119" i="1"/>
  <c r="M119" i="1"/>
  <c r="L119" i="1"/>
  <c r="K119" i="1"/>
  <c r="J119" i="1"/>
  <c r="I119" i="1"/>
  <c r="H119" i="1"/>
  <c r="B119" i="1"/>
  <c r="E117" i="1"/>
  <c r="D117" i="1"/>
  <c r="C117" i="1"/>
  <c r="G117" i="1" s="1"/>
  <c r="B117" i="1"/>
  <c r="F117" i="1" s="1"/>
  <c r="F116" i="1"/>
  <c r="E116" i="1"/>
  <c r="G116" i="1" s="1"/>
  <c r="C116" i="1"/>
  <c r="B116" i="1"/>
  <c r="T115" i="1"/>
  <c r="B115" i="1" s="1"/>
  <c r="B101" i="1" s="1"/>
  <c r="E115" i="1"/>
  <c r="F115" i="1" s="1"/>
  <c r="D115" i="1"/>
  <c r="G115" i="1"/>
  <c r="T114" i="1"/>
  <c r="R114" i="1"/>
  <c r="B114" i="1" s="1"/>
  <c r="B100" i="1" s="1"/>
  <c r="E114" i="1"/>
  <c r="G114" i="1" s="1"/>
  <c r="D114" i="1"/>
  <c r="D112" i="1" s="1"/>
  <c r="T113" i="1"/>
  <c r="E113" i="1"/>
  <c r="D113" i="1"/>
  <c r="G113" i="1"/>
  <c r="B113" i="1"/>
  <c r="F113" i="1" s="1"/>
  <c r="AE112" i="1"/>
  <c r="AD112" i="1"/>
  <c r="AC112" i="1"/>
  <c r="AB112" i="1"/>
  <c r="AA112" i="1"/>
  <c r="Z112" i="1"/>
  <c r="Y112" i="1"/>
  <c r="X112" i="1"/>
  <c r="W112" i="1"/>
  <c r="V112" i="1"/>
  <c r="U112" i="1"/>
  <c r="T112" i="1"/>
  <c r="S112" i="1"/>
  <c r="Q112" i="1"/>
  <c r="P112" i="1"/>
  <c r="O112" i="1"/>
  <c r="N112" i="1"/>
  <c r="M112" i="1"/>
  <c r="L112" i="1"/>
  <c r="K112" i="1"/>
  <c r="J112" i="1"/>
  <c r="I112" i="1"/>
  <c r="H112" i="1"/>
  <c r="E110" i="1"/>
  <c r="D110" i="1" s="1"/>
  <c r="D103" i="1" s="1"/>
  <c r="C110" i="1"/>
  <c r="G110" i="1" s="1"/>
  <c r="B110" i="1"/>
  <c r="F110" i="1" s="1"/>
  <c r="E109" i="1"/>
  <c r="G109" i="1" s="1"/>
  <c r="C109" i="1"/>
  <c r="B109" i="1"/>
  <c r="AD108" i="1"/>
  <c r="E108" i="1"/>
  <c r="F108" i="1" s="1"/>
  <c r="G108" i="1"/>
  <c r="B108" i="1"/>
  <c r="AD107" i="1"/>
  <c r="R107" i="1"/>
  <c r="E107" i="1"/>
  <c r="F107" i="1" s="1"/>
  <c r="G107" i="1"/>
  <c r="B107" i="1"/>
  <c r="AD106" i="1"/>
  <c r="E106" i="1"/>
  <c r="D106" i="1" s="1"/>
  <c r="B106" i="1"/>
  <c r="F106" i="1" s="1"/>
  <c r="AE105" i="1"/>
  <c r="AD105" i="1"/>
  <c r="AC105" i="1"/>
  <c r="AB105" i="1"/>
  <c r="AA105" i="1"/>
  <c r="Z105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B105" i="1" s="1"/>
  <c r="AE103" i="1"/>
  <c r="AD103" i="1"/>
  <c r="AC103" i="1"/>
  <c r="AB103" i="1"/>
  <c r="AA103" i="1"/>
  <c r="Z103" i="1"/>
  <c r="Y103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E103" i="1"/>
  <c r="C103" i="1"/>
  <c r="B103" i="1"/>
  <c r="AE102" i="1"/>
  <c r="AD102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E102" i="1"/>
  <c r="D102" i="1"/>
  <c r="C102" i="1"/>
  <c r="B102" i="1"/>
  <c r="AE101" i="1"/>
  <c r="AE127" i="1" s="1"/>
  <c r="AD101" i="1"/>
  <c r="AD127" i="1" s="1"/>
  <c r="AC101" i="1"/>
  <c r="AC127" i="1" s="1"/>
  <c r="AB101" i="1"/>
  <c r="AB127" i="1" s="1"/>
  <c r="AA101" i="1"/>
  <c r="AA127" i="1" s="1"/>
  <c r="Z101" i="1"/>
  <c r="Z127" i="1" s="1"/>
  <c r="Y101" i="1"/>
  <c r="Y127" i="1" s="1"/>
  <c r="X101" i="1"/>
  <c r="X127" i="1" s="1"/>
  <c r="W101" i="1"/>
  <c r="W127" i="1" s="1"/>
  <c r="V101" i="1"/>
  <c r="V127" i="1" s="1"/>
  <c r="U101" i="1"/>
  <c r="U127" i="1" s="1"/>
  <c r="T101" i="1"/>
  <c r="T127" i="1" s="1"/>
  <c r="S101" i="1"/>
  <c r="S127" i="1" s="1"/>
  <c r="R101" i="1"/>
  <c r="R127" i="1" s="1"/>
  <c r="Q101" i="1"/>
  <c r="Q127" i="1" s="1"/>
  <c r="P101" i="1"/>
  <c r="P127" i="1" s="1"/>
  <c r="O101" i="1"/>
  <c r="O127" i="1" s="1"/>
  <c r="N101" i="1"/>
  <c r="N127" i="1" s="1"/>
  <c r="M101" i="1"/>
  <c r="M127" i="1" s="1"/>
  <c r="L101" i="1"/>
  <c r="L127" i="1" s="1"/>
  <c r="K101" i="1"/>
  <c r="K127" i="1" s="1"/>
  <c r="J101" i="1"/>
  <c r="J127" i="1" s="1"/>
  <c r="I101" i="1"/>
  <c r="I127" i="1" s="1"/>
  <c r="H101" i="1"/>
  <c r="H127" i="1" s="1"/>
  <c r="E101" i="1"/>
  <c r="E127" i="1" s="1"/>
  <c r="C101" i="1"/>
  <c r="C127" i="1" s="1"/>
  <c r="AE100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E100" i="1"/>
  <c r="C100" i="1"/>
  <c r="AE99" i="1"/>
  <c r="AD99" i="1"/>
  <c r="AC99" i="1"/>
  <c r="AB99" i="1"/>
  <c r="AA99" i="1"/>
  <c r="Z99" i="1"/>
  <c r="Y99" i="1"/>
  <c r="X99" i="1"/>
  <c r="W99" i="1"/>
  <c r="V99" i="1"/>
  <c r="U99" i="1"/>
  <c r="T99" i="1"/>
  <c r="S99" i="1"/>
  <c r="S98" i="1" s="1"/>
  <c r="R99" i="1"/>
  <c r="Q99" i="1"/>
  <c r="P99" i="1"/>
  <c r="O99" i="1"/>
  <c r="N99" i="1"/>
  <c r="M99" i="1"/>
  <c r="L99" i="1"/>
  <c r="K99" i="1"/>
  <c r="J99" i="1"/>
  <c r="I99" i="1"/>
  <c r="H99" i="1"/>
  <c r="E99" i="1"/>
  <c r="C99" i="1"/>
  <c r="B99" i="1"/>
  <c r="AE98" i="1"/>
  <c r="AB98" i="1"/>
  <c r="AA98" i="1"/>
  <c r="X98" i="1"/>
  <c r="W98" i="1"/>
  <c r="T98" i="1"/>
  <c r="P98" i="1"/>
  <c r="O98" i="1"/>
  <c r="L98" i="1"/>
  <c r="K98" i="1"/>
  <c r="H98" i="1"/>
  <c r="F96" i="1"/>
  <c r="E96" i="1"/>
  <c r="G96" i="1" s="1"/>
  <c r="C96" i="1"/>
  <c r="B96" i="1"/>
  <c r="G95" i="1"/>
  <c r="E95" i="1"/>
  <c r="C95" i="1"/>
  <c r="B95" i="1"/>
  <c r="F95" i="1" s="1"/>
  <c r="E94" i="1"/>
  <c r="C94" i="1"/>
  <c r="G94" i="1" s="1"/>
  <c r="B94" i="1"/>
  <c r="F94" i="1" s="1"/>
  <c r="E93" i="1"/>
  <c r="AG93" i="1" s="1"/>
  <c r="D93" i="1"/>
  <c r="B93" i="1"/>
  <c r="AE92" i="1"/>
  <c r="AD92" i="1"/>
  <c r="AC92" i="1"/>
  <c r="AB92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B92" i="1" s="1"/>
  <c r="D92" i="1"/>
  <c r="F90" i="1"/>
  <c r="E90" i="1"/>
  <c r="G90" i="1" s="1"/>
  <c r="C90" i="1"/>
  <c r="B90" i="1"/>
  <c r="G89" i="1"/>
  <c r="E89" i="1"/>
  <c r="C89" i="1"/>
  <c r="B89" i="1"/>
  <c r="F89" i="1" s="1"/>
  <c r="E88" i="1"/>
  <c r="C88" i="1"/>
  <c r="G88" i="1" s="1"/>
  <c r="B88" i="1"/>
  <c r="F88" i="1" s="1"/>
  <c r="P87" i="1"/>
  <c r="N87" i="1"/>
  <c r="E87" i="1"/>
  <c r="D87" i="1" s="1"/>
  <c r="D86" i="1" s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E86" i="1"/>
  <c r="B86" i="1"/>
  <c r="X84" i="1"/>
  <c r="B84" i="1" s="1"/>
  <c r="E84" i="1"/>
  <c r="D84" i="1" s="1"/>
  <c r="E83" i="1"/>
  <c r="D83" i="1" s="1"/>
  <c r="D77" i="1" s="1"/>
  <c r="B83" i="1"/>
  <c r="AD82" i="1"/>
  <c r="P82" i="1"/>
  <c r="E82" i="1"/>
  <c r="D82" i="1" s="1"/>
  <c r="D76" i="1" s="1"/>
  <c r="B82" i="1"/>
  <c r="AD81" i="1"/>
  <c r="P81" i="1"/>
  <c r="E81" i="1"/>
  <c r="D81" i="1" s="1"/>
  <c r="G81" i="1"/>
  <c r="B81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B80" i="1"/>
  <c r="AE78" i="1"/>
  <c r="AD78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E78" i="1" s="1"/>
  <c r="J78" i="1"/>
  <c r="I78" i="1"/>
  <c r="H78" i="1"/>
  <c r="B78" i="1" s="1"/>
  <c r="D78" i="1"/>
  <c r="C78" i="1"/>
  <c r="AE77" i="1"/>
  <c r="AD77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B77" i="1" s="1"/>
  <c r="F77" i="1" s="1"/>
  <c r="I77" i="1"/>
  <c r="H77" i="1"/>
  <c r="E77" i="1"/>
  <c r="AE76" i="1"/>
  <c r="AD76" i="1"/>
  <c r="AC76" i="1"/>
  <c r="AB76" i="1"/>
  <c r="AB74" i="1" s="1"/>
  <c r="AA76" i="1"/>
  <c r="Z76" i="1"/>
  <c r="Y76" i="1"/>
  <c r="X76" i="1"/>
  <c r="W76" i="1"/>
  <c r="V76" i="1"/>
  <c r="U76" i="1"/>
  <c r="T76" i="1"/>
  <c r="S76" i="1"/>
  <c r="R76" i="1"/>
  <c r="Q76" i="1"/>
  <c r="P76" i="1"/>
  <c r="P74" i="1" s="1"/>
  <c r="O76" i="1"/>
  <c r="N76" i="1"/>
  <c r="M76" i="1"/>
  <c r="L76" i="1"/>
  <c r="L74" i="1" s="1"/>
  <c r="K76" i="1"/>
  <c r="J76" i="1"/>
  <c r="I76" i="1"/>
  <c r="H76" i="1"/>
  <c r="E76" i="1"/>
  <c r="C76" i="1"/>
  <c r="B76" i="1"/>
  <c r="F76" i="1" s="1"/>
  <c r="AE75" i="1"/>
  <c r="AD75" i="1"/>
  <c r="AD74" i="1" s="1"/>
  <c r="AC75" i="1"/>
  <c r="AC74" i="1" s="1"/>
  <c r="AB75" i="1"/>
  <c r="AA75" i="1"/>
  <c r="Z75" i="1"/>
  <c r="Z74" i="1" s="1"/>
  <c r="Y75" i="1"/>
  <c r="Y74" i="1" s="1"/>
  <c r="X75" i="1"/>
  <c r="W75" i="1"/>
  <c r="V75" i="1"/>
  <c r="V74" i="1" s="1"/>
  <c r="U75" i="1"/>
  <c r="U74" i="1" s="1"/>
  <c r="T75" i="1"/>
  <c r="S75" i="1"/>
  <c r="R75" i="1"/>
  <c r="R74" i="1" s="1"/>
  <c r="Q75" i="1"/>
  <c r="Q74" i="1" s="1"/>
  <c r="P75" i="1"/>
  <c r="O75" i="1"/>
  <c r="N75" i="1"/>
  <c r="M75" i="1"/>
  <c r="M74" i="1" s="1"/>
  <c r="L75" i="1"/>
  <c r="K75" i="1"/>
  <c r="J75" i="1"/>
  <c r="I75" i="1"/>
  <c r="I74" i="1" s="1"/>
  <c r="H75" i="1"/>
  <c r="AE74" i="1"/>
  <c r="AA74" i="1"/>
  <c r="X74" i="1"/>
  <c r="W74" i="1"/>
  <c r="T74" i="1"/>
  <c r="O74" i="1"/>
  <c r="N74" i="1"/>
  <c r="K74" i="1"/>
  <c r="J74" i="1"/>
  <c r="H74" i="1"/>
  <c r="E72" i="1"/>
  <c r="G72" i="1" s="1"/>
  <c r="C72" i="1"/>
  <c r="C66" i="1" s="1"/>
  <c r="B72" i="1"/>
  <c r="F71" i="1"/>
  <c r="E71" i="1"/>
  <c r="G71" i="1" s="1"/>
  <c r="C71" i="1"/>
  <c r="B71" i="1"/>
  <c r="AD70" i="1"/>
  <c r="B70" i="1" s="1"/>
  <c r="L70" i="1"/>
  <c r="E70" i="1"/>
  <c r="D70" i="1" s="1"/>
  <c r="AG70" i="1" s="1"/>
  <c r="E69" i="1"/>
  <c r="F69" i="1" s="1"/>
  <c r="C69" i="1"/>
  <c r="B69" i="1"/>
  <c r="AE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C68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E66" i="1"/>
  <c r="D66" i="1"/>
  <c r="B66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D65" i="1"/>
  <c r="C65" i="1"/>
  <c r="B65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C64" i="1"/>
  <c r="AE63" i="1"/>
  <c r="AE62" i="1" s="1"/>
  <c r="AD63" i="1"/>
  <c r="AC63" i="1"/>
  <c r="AB63" i="1"/>
  <c r="AB62" i="1" s="1"/>
  <c r="AA63" i="1"/>
  <c r="AA62" i="1" s="1"/>
  <c r="Z63" i="1"/>
  <c r="Y63" i="1"/>
  <c r="X63" i="1"/>
  <c r="X62" i="1" s="1"/>
  <c r="W63" i="1"/>
  <c r="W62" i="1" s="1"/>
  <c r="V63" i="1"/>
  <c r="U63" i="1"/>
  <c r="T63" i="1"/>
  <c r="T62" i="1" s="1"/>
  <c r="S63" i="1"/>
  <c r="S62" i="1" s="1"/>
  <c r="R63" i="1"/>
  <c r="Q63" i="1"/>
  <c r="P63" i="1"/>
  <c r="P62" i="1" s="1"/>
  <c r="O63" i="1"/>
  <c r="O62" i="1" s="1"/>
  <c r="N63" i="1"/>
  <c r="M63" i="1"/>
  <c r="L63" i="1"/>
  <c r="L62" i="1" s="1"/>
  <c r="K63" i="1"/>
  <c r="K62" i="1" s="1"/>
  <c r="J63" i="1"/>
  <c r="I63" i="1"/>
  <c r="H63" i="1"/>
  <c r="H62" i="1" s="1"/>
  <c r="B62" i="1" s="1"/>
  <c r="C63" i="1"/>
  <c r="B63" i="1"/>
  <c r="AD62" i="1"/>
  <c r="AC62" i="1"/>
  <c r="Z62" i="1"/>
  <c r="Y62" i="1"/>
  <c r="V62" i="1"/>
  <c r="U62" i="1"/>
  <c r="R62" i="1"/>
  <c r="Q62" i="1"/>
  <c r="N62" i="1"/>
  <c r="M62" i="1"/>
  <c r="J62" i="1"/>
  <c r="I62" i="1"/>
  <c r="E60" i="1"/>
  <c r="F60" i="1" s="1"/>
  <c r="D60" i="1"/>
  <c r="C60" i="1"/>
  <c r="G60" i="1" s="1"/>
  <c r="B60" i="1"/>
  <c r="E59" i="1"/>
  <c r="G59" i="1" s="1"/>
  <c r="C59" i="1"/>
  <c r="B59" i="1"/>
  <c r="G58" i="1"/>
  <c r="E58" i="1"/>
  <c r="C58" i="1"/>
  <c r="B58" i="1"/>
  <c r="F58" i="1" s="1"/>
  <c r="E57" i="1"/>
  <c r="F57" i="1" s="1"/>
  <c r="C57" i="1"/>
  <c r="G57" i="1" s="1"/>
  <c r="B57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B56" i="1" s="1"/>
  <c r="E56" i="1"/>
  <c r="D56" i="1"/>
  <c r="G54" i="1"/>
  <c r="E54" i="1"/>
  <c r="C54" i="1"/>
  <c r="B54" i="1"/>
  <c r="F54" i="1" s="1"/>
  <c r="E53" i="1"/>
  <c r="F53" i="1" s="1"/>
  <c r="C53" i="1"/>
  <c r="G53" i="1" s="1"/>
  <c r="B53" i="1"/>
  <c r="E52" i="1"/>
  <c r="F52" i="1" s="1"/>
  <c r="C52" i="1"/>
  <c r="B52" i="1"/>
  <c r="F51" i="1"/>
  <c r="E51" i="1"/>
  <c r="G51" i="1" s="1"/>
  <c r="C51" i="1"/>
  <c r="B51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D50" i="1"/>
  <c r="C50" i="1"/>
  <c r="B50" i="1"/>
  <c r="E48" i="1"/>
  <c r="F48" i="1" s="1"/>
  <c r="C48" i="1"/>
  <c r="B48" i="1"/>
  <c r="E47" i="1"/>
  <c r="G47" i="1" s="1"/>
  <c r="C47" i="1"/>
  <c r="B47" i="1"/>
  <c r="E46" i="1"/>
  <c r="F46" i="1" s="1"/>
  <c r="D46" i="1"/>
  <c r="D44" i="1" s="1"/>
  <c r="C46" i="1"/>
  <c r="AG46" i="1" s="1"/>
  <c r="B46" i="1"/>
  <c r="E45" i="1"/>
  <c r="G45" i="1" s="1"/>
  <c r="C45" i="1"/>
  <c r="B45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C44" i="1"/>
  <c r="B44" i="1"/>
  <c r="E42" i="1"/>
  <c r="F42" i="1" s="1"/>
  <c r="C42" i="1"/>
  <c r="B42" i="1"/>
  <c r="E41" i="1"/>
  <c r="G41" i="1" s="1"/>
  <c r="C41" i="1"/>
  <c r="B41" i="1"/>
  <c r="AD40" i="1"/>
  <c r="AD38" i="1" s="1"/>
  <c r="P40" i="1"/>
  <c r="E40" i="1"/>
  <c r="G40" i="1" s="1"/>
  <c r="C40" i="1"/>
  <c r="G39" i="1"/>
  <c r="E39" i="1"/>
  <c r="F39" i="1" s="1"/>
  <c r="C39" i="1"/>
  <c r="C38" i="1" s="1"/>
  <c r="B39" i="1"/>
  <c r="AE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B38" i="1" s="1"/>
  <c r="E38" i="1"/>
  <c r="AE36" i="1"/>
  <c r="AE142" i="1" s="1"/>
  <c r="AE378" i="1" s="1"/>
  <c r="AD36" i="1"/>
  <c r="AD142" i="1" s="1"/>
  <c r="AD378" i="1" s="1"/>
  <c r="AC36" i="1"/>
  <c r="AC142" i="1" s="1"/>
  <c r="AC378" i="1" s="1"/>
  <c r="AB36" i="1"/>
  <c r="AB142" i="1" s="1"/>
  <c r="AB378" i="1" s="1"/>
  <c r="AA36" i="1"/>
  <c r="AA142" i="1" s="1"/>
  <c r="AA378" i="1" s="1"/>
  <c r="Z36" i="1"/>
  <c r="Z142" i="1" s="1"/>
  <c r="Z378" i="1" s="1"/>
  <c r="Y36" i="1"/>
  <c r="Y142" i="1" s="1"/>
  <c r="Y378" i="1" s="1"/>
  <c r="X36" i="1"/>
  <c r="X142" i="1" s="1"/>
  <c r="X378" i="1" s="1"/>
  <c r="W36" i="1"/>
  <c r="W142" i="1" s="1"/>
  <c r="W378" i="1" s="1"/>
  <c r="V36" i="1"/>
  <c r="V142" i="1" s="1"/>
  <c r="V378" i="1" s="1"/>
  <c r="U36" i="1"/>
  <c r="U142" i="1" s="1"/>
  <c r="U378" i="1" s="1"/>
  <c r="T36" i="1"/>
  <c r="T142" i="1" s="1"/>
  <c r="T378" i="1" s="1"/>
  <c r="S36" i="1"/>
  <c r="S142" i="1" s="1"/>
  <c r="S378" i="1" s="1"/>
  <c r="R36" i="1"/>
  <c r="R142" i="1" s="1"/>
  <c r="R378" i="1" s="1"/>
  <c r="Q36" i="1"/>
  <c r="Q142" i="1" s="1"/>
  <c r="Q378" i="1" s="1"/>
  <c r="P36" i="1"/>
  <c r="P142" i="1" s="1"/>
  <c r="P378" i="1" s="1"/>
  <c r="O36" i="1"/>
  <c r="O142" i="1" s="1"/>
  <c r="O378" i="1" s="1"/>
  <c r="N36" i="1"/>
  <c r="N142" i="1" s="1"/>
  <c r="N378" i="1" s="1"/>
  <c r="M36" i="1"/>
  <c r="M142" i="1" s="1"/>
  <c r="M378" i="1" s="1"/>
  <c r="L36" i="1"/>
  <c r="L142" i="1" s="1"/>
  <c r="L378" i="1" s="1"/>
  <c r="K36" i="1"/>
  <c r="K142" i="1" s="1"/>
  <c r="K378" i="1" s="1"/>
  <c r="J36" i="1"/>
  <c r="J142" i="1" s="1"/>
  <c r="J378" i="1" s="1"/>
  <c r="I36" i="1"/>
  <c r="I142" i="1" s="1"/>
  <c r="I378" i="1" s="1"/>
  <c r="H36" i="1"/>
  <c r="H142" i="1" s="1"/>
  <c r="E36" i="1"/>
  <c r="E142" i="1" s="1"/>
  <c r="D36" i="1"/>
  <c r="D142" i="1" s="1"/>
  <c r="D378" i="1" s="1"/>
  <c r="C36" i="1"/>
  <c r="B36" i="1"/>
  <c r="B142" i="1" s="1"/>
  <c r="AE35" i="1"/>
  <c r="AE139" i="1" s="1"/>
  <c r="AD35" i="1"/>
  <c r="AD139" i="1" s="1"/>
  <c r="AC35" i="1"/>
  <c r="AC139" i="1" s="1"/>
  <c r="AB35" i="1"/>
  <c r="AB139" i="1" s="1"/>
  <c r="AA35" i="1"/>
  <c r="AA139" i="1" s="1"/>
  <c r="Z35" i="1"/>
  <c r="Z139" i="1" s="1"/>
  <c r="Y35" i="1"/>
  <c r="Y139" i="1" s="1"/>
  <c r="X35" i="1"/>
  <c r="X139" i="1" s="1"/>
  <c r="W35" i="1"/>
  <c r="W139" i="1" s="1"/>
  <c r="V35" i="1"/>
  <c r="V139" i="1" s="1"/>
  <c r="U35" i="1"/>
  <c r="U139" i="1" s="1"/>
  <c r="T35" i="1"/>
  <c r="T139" i="1" s="1"/>
  <c r="S35" i="1"/>
  <c r="S139" i="1" s="1"/>
  <c r="R35" i="1"/>
  <c r="R139" i="1" s="1"/>
  <c r="Q35" i="1"/>
  <c r="Q139" i="1" s="1"/>
  <c r="P35" i="1"/>
  <c r="P139" i="1" s="1"/>
  <c r="O35" i="1"/>
  <c r="O139" i="1" s="1"/>
  <c r="N35" i="1"/>
  <c r="N139" i="1" s="1"/>
  <c r="M35" i="1"/>
  <c r="M139" i="1" s="1"/>
  <c r="L35" i="1"/>
  <c r="L139" i="1" s="1"/>
  <c r="K35" i="1"/>
  <c r="K139" i="1" s="1"/>
  <c r="J35" i="1"/>
  <c r="J139" i="1" s="1"/>
  <c r="I35" i="1"/>
  <c r="I139" i="1" s="1"/>
  <c r="H35" i="1"/>
  <c r="H139" i="1" s="1"/>
  <c r="E35" i="1"/>
  <c r="G35" i="1" s="1"/>
  <c r="D35" i="1"/>
  <c r="C35" i="1"/>
  <c r="B35" i="1"/>
  <c r="AE34" i="1"/>
  <c r="AE141" i="1" s="1"/>
  <c r="AE377" i="1" s="1"/>
  <c r="AD34" i="1"/>
  <c r="AD141" i="1" s="1"/>
  <c r="AD377" i="1" s="1"/>
  <c r="AC34" i="1"/>
  <c r="AC141" i="1" s="1"/>
  <c r="AC377" i="1" s="1"/>
  <c r="AB34" i="1"/>
  <c r="AB141" i="1" s="1"/>
  <c r="AB377" i="1" s="1"/>
  <c r="AA34" i="1"/>
  <c r="AA141" i="1" s="1"/>
  <c r="AA377" i="1" s="1"/>
  <c r="Z34" i="1"/>
  <c r="Z141" i="1" s="1"/>
  <c r="Z377" i="1" s="1"/>
  <c r="Y34" i="1"/>
  <c r="Y141" i="1" s="1"/>
  <c r="Y377" i="1" s="1"/>
  <c r="X34" i="1"/>
  <c r="X141" i="1" s="1"/>
  <c r="X377" i="1" s="1"/>
  <c r="W34" i="1"/>
  <c r="W141" i="1" s="1"/>
  <c r="W377" i="1" s="1"/>
  <c r="V34" i="1"/>
  <c r="V141" i="1" s="1"/>
  <c r="V377" i="1" s="1"/>
  <c r="U34" i="1"/>
  <c r="U141" i="1" s="1"/>
  <c r="U377" i="1" s="1"/>
  <c r="T34" i="1"/>
  <c r="T141" i="1" s="1"/>
  <c r="T377" i="1" s="1"/>
  <c r="S34" i="1"/>
  <c r="S141" i="1" s="1"/>
  <c r="R34" i="1"/>
  <c r="R141" i="1" s="1"/>
  <c r="R377" i="1" s="1"/>
  <c r="Q34" i="1"/>
  <c r="Q141" i="1" s="1"/>
  <c r="Q377" i="1" s="1"/>
  <c r="P34" i="1"/>
  <c r="P141" i="1" s="1"/>
  <c r="P377" i="1" s="1"/>
  <c r="O34" i="1"/>
  <c r="O141" i="1" s="1"/>
  <c r="O377" i="1" s="1"/>
  <c r="N34" i="1"/>
  <c r="N141" i="1" s="1"/>
  <c r="N377" i="1" s="1"/>
  <c r="M34" i="1"/>
  <c r="M141" i="1" s="1"/>
  <c r="M377" i="1" s="1"/>
  <c r="L34" i="1"/>
  <c r="L141" i="1" s="1"/>
  <c r="L377" i="1" s="1"/>
  <c r="K34" i="1"/>
  <c r="K141" i="1" s="1"/>
  <c r="K377" i="1" s="1"/>
  <c r="J34" i="1"/>
  <c r="J141" i="1" s="1"/>
  <c r="J377" i="1" s="1"/>
  <c r="I34" i="1"/>
  <c r="I141" i="1" s="1"/>
  <c r="I377" i="1" s="1"/>
  <c r="H34" i="1"/>
  <c r="H141" i="1" s="1"/>
  <c r="E34" i="1"/>
  <c r="C34" i="1"/>
  <c r="C141" i="1" s="1"/>
  <c r="AE33" i="1"/>
  <c r="AE140" i="1" s="1"/>
  <c r="AE376" i="1" s="1"/>
  <c r="AD33" i="1"/>
  <c r="AD140" i="1" s="1"/>
  <c r="AC33" i="1"/>
  <c r="AC140" i="1" s="1"/>
  <c r="AC376" i="1" s="1"/>
  <c r="AB33" i="1"/>
  <c r="AB140" i="1" s="1"/>
  <c r="AB376" i="1" s="1"/>
  <c r="AA33" i="1"/>
  <c r="AA140" i="1" s="1"/>
  <c r="AA376" i="1" s="1"/>
  <c r="Z33" i="1"/>
  <c r="Z140" i="1" s="1"/>
  <c r="Z376" i="1" s="1"/>
  <c r="Y33" i="1"/>
  <c r="Y140" i="1" s="1"/>
  <c r="Y376" i="1" s="1"/>
  <c r="X33" i="1"/>
  <c r="X140" i="1" s="1"/>
  <c r="X376" i="1" s="1"/>
  <c r="W33" i="1"/>
  <c r="W140" i="1" s="1"/>
  <c r="W376" i="1" s="1"/>
  <c r="V33" i="1"/>
  <c r="V140" i="1" s="1"/>
  <c r="V376" i="1" s="1"/>
  <c r="U33" i="1"/>
  <c r="U140" i="1" s="1"/>
  <c r="U376" i="1" s="1"/>
  <c r="T33" i="1"/>
  <c r="T140" i="1" s="1"/>
  <c r="T376" i="1" s="1"/>
  <c r="S33" i="1"/>
  <c r="R33" i="1"/>
  <c r="R140" i="1" s="1"/>
  <c r="R376" i="1" s="1"/>
  <c r="Q33" i="1"/>
  <c r="Q140" i="1" s="1"/>
  <c r="Q376" i="1" s="1"/>
  <c r="P33" i="1"/>
  <c r="P140" i="1" s="1"/>
  <c r="P376" i="1" s="1"/>
  <c r="O33" i="1"/>
  <c r="O140" i="1" s="1"/>
  <c r="O376" i="1" s="1"/>
  <c r="N33" i="1"/>
  <c r="N140" i="1" s="1"/>
  <c r="N376" i="1" s="1"/>
  <c r="M33" i="1"/>
  <c r="M140" i="1" s="1"/>
  <c r="M376" i="1" s="1"/>
  <c r="L33" i="1"/>
  <c r="L140" i="1" s="1"/>
  <c r="L376" i="1" s="1"/>
  <c r="K33" i="1"/>
  <c r="K140" i="1" s="1"/>
  <c r="J33" i="1"/>
  <c r="J140" i="1" s="1"/>
  <c r="J376" i="1" s="1"/>
  <c r="I33" i="1"/>
  <c r="I140" i="1" s="1"/>
  <c r="I376" i="1" s="1"/>
  <c r="H33" i="1"/>
  <c r="H140" i="1" s="1"/>
  <c r="H376" i="1" s="1"/>
  <c r="E33" i="1"/>
  <c r="G33" i="1" s="1"/>
  <c r="D33" i="1"/>
  <c r="C33" i="1"/>
  <c r="B33" i="1"/>
  <c r="AE32" i="1"/>
  <c r="AD32" i="1"/>
  <c r="AA32" i="1"/>
  <c r="Z32" i="1"/>
  <c r="W32" i="1"/>
  <c r="V32" i="1"/>
  <c r="S32" i="1"/>
  <c r="R32" i="1"/>
  <c r="O32" i="1"/>
  <c r="N32" i="1"/>
  <c r="K32" i="1"/>
  <c r="J32" i="1"/>
  <c r="C32" i="1"/>
  <c r="E29" i="1"/>
  <c r="F29" i="1" s="1"/>
  <c r="C29" i="1"/>
  <c r="B29" i="1"/>
  <c r="F28" i="1"/>
  <c r="E28" i="1"/>
  <c r="G28" i="1" s="1"/>
  <c r="C28" i="1"/>
  <c r="B28" i="1"/>
  <c r="E27" i="1"/>
  <c r="AG27" i="1" s="1"/>
  <c r="D27" i="1"/>
  <c r="D25" i="1" s="1"/>
  <c r="B27" i="1"/>
  <c r="E26" i="1"/>
  <c r="G26" i="1" s="1"/>
  <c r="C26" i="1"/>
  <c r="B26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C25" i="1"/>
  <c r="B25" i="1"/>
  <c r="E23" i="1"/>
  <c r="F23" i="1" s="1"/>
  <c r="C23" i="1"/>
  <c r="B23" i="1"/>
  <c r="E22" i="1"/>
  <c r="G22" i="1" s="1"/>
  <c r="C22" i="1"/>
  <c r="B22" i="1"/>
  <c r="Z21" i="1"/>
  <c r="B21" i="1" s="1"/>
  <c r="E21" i="1"/>
  <c r="D21" i="1"/>
  <c r="G21" i="1"/>
  <c r="E20" i="1"/>
  <c r="G20" i="1" s="1"/>
  <c r="C20" i="1"/>
  <c r="B20" i="1"/>
  <c r="AE19" i="1"/>
  <c r="AD19" i="1"/>
  <c r="AC19" i="1"/>
  <c r="AB19" i="1"/>
  <c r="AA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D19" i="1"/>
  <c r="C19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C17" i="1" s="1"/>
  <c r="I17" i="1"/>
  <c r="H17" i="1"/>
  <c r="E17" i="1"/>
  <c r="D17" i="1"/>
  <c r="B17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E16" i="1" s="1"/>
  <c r="J16" i="1"/>
  <c r="I16" i="1"/>
  <c r="H16" i="1"/>
  <c r="B16" i="1" s="1"/>
  <c r="D16" i="1"/>
  <c r="C16" i="1"/>
  <c r="AE15" i="1"/>
  <c r="AE135" i="1" s="1"/>
  <c r="AE359" i="1" s="1"/>
  <c r="AD15" i="1"/>
  <c r="AD135" i="1" s="1"/>
  <c r="AD359" i="1" s="1"/>
  <c r="AC15" i="1"/>
  <c r="AC135" i="1" s="1"/>
  <c r="AC359" i="1" s="1"/>
  <c r="AB15" i="1"/>
  <c r="AB135" i="1" s="1"/>
  <c r="AB359" i="1" s="1"/>
  <c r="AA15" i="1"/>
  <c r="AA135" i="1" s="1"/>
  <c r="AA359" i="1" s="1"/>
  <c r="Z15" i="1"/>
  <c r="Z135" i="1" s="1"/>
  <c r="Z359" i="1" s="1"/>
  <c r="Y15" i="1"/>
  <c r="Y135" i="1" s="1"/>
  <c r="Y359" i="1" s="1"/>
  <c r="X15" i="1"/>
  <c r="X135" i="1" s="1"/>
  <c r="X359" i="1" s="1"/>
  <c r="W15" i="1"/>
  <c r="W135" i="1" s="1"/>
  <c r="W359" i="1" s="1"/>
  <c r="V15" i="1"/>
  <c r="V135" i="1" s="1"/>
  <c r="V359" i="1" s="1"/>
  <c r="U15" i="1"/>
  <c r="U135" i="1" s="1"/>
  <c r="U359" i="1" s="1"/>
  <c r="T15" i="1"/>
  <c r="T135" i="1" s="1"/>
  <c r="T359" i="1" s="1"/>
  <c r="S15" i="1"/>
  <c r="S135" i="1" s="1"/>
  <c r="S359" i="1" s="1"/>
  <c r="R15" i="1"/>
  <c r="R135" i="1" s="1"/>
  <c r="R359" i="1" s="1"/>
  <c r="Q15" i="1"/>
  <c r="Q135" i="1" s="1"/>
  <c r="Q359" i="1" s="1"/>
  <c r="P15" i="1"/>
  <c r="P135" i="1" s="1"/>
  <c r="P359" i="1" s="1"/>
  <c r="O15" i="1"/>
  <c r="O135" i="1" s="1"/>
  <c r="O359" i="1" s="1"/>
  <c r="N15" i="1"/>
  <c r="N135" i="1" s="1"/>
  <c r="N359" i="1" s="1"/>
  <c r="M15" i="1"/>
  <c r="M135" i="1" s="1"/>
  <c r="M359" i="1" s="1"/>
  <c r="L15" i="1"/>
  <c r="L135" i="1" s="1"/>
  <c r="L359" i="1" s="1"/>
  <c r="K15" i="1"/>
  <c r="K135" i="1" s="1"/>
  <c r="K359" i="1" s="1"/>
  <c r="J15" i="1"/>
  <c r="J135" i="1" s="1"/>
  <c r="J359" i="1" s="1"/>
  <c r="I15" i="1"/>
  <c r="I135" i="1" s="1"/>
  <c r="I359" i="1" s="1"/>
  <c r="H15" i="1"/>
  <c r="H135" i="1" s="1"/>
  <c r="E15" i="1"/>
  <c r="E135" i="1" s="1"/>
  <c r="D15" i="1"/>
  <c r="D135" i="1" s="1"/>
  <c r="C15" i="1"/>
  <c r="C135" i="1" s="1"/>
  <c r="AE14" i="1"/>
  <c r="AE13" i="1" s="1"/>
  <c r="AD14" i="1"/>
  <c r="AC14" i="1"/>
  <c r="AB14" i="1"/>
  <c r="AB13" i="1" s="1"/>
  <c r="AA14" i="1"/>
  <c r="AA13" i="1" s="1"/>
  <c r="Z14" i="1"/>
  <c r="Y14" i="1"/>
  <c r="X14" i="1"/>
  <c r="X13" i="1" s="1"/>
  <c r="W14" i="1"/>
  <c r="W13" i="1" s="1"/>
  <c r="V14" i="1"/>
  <c r="U14" i="1"/>
  <c r="T14" i="1"/>
  <c r="T13" i="1" s="1"/>
  <c r="S14" i="1"/>
  <c r="R14" i="1"/>
  <c r="Q14" i="1"/>
  <c r="P14" i="1"/>
  <c r="P13" i="1" s="1"/>
  <c r="O14" i="1"/>
  <c r="O13" i="1" s="1"/>
  <c r="N14" i="1"/>
  <c r="M14" i="1"/>
  <c r="L14" i="1"/>
  <c r="L13" i="1" s="1"/>
  <c r="K14" i="1"/>
  <c r="E14" i="1" s="1"/>
  <c r="J14" i="1"/>
  <c r="I14" i="1"/>
  <c r="H14" i="1"/>
  <c r="B14" i="1" s="1"/>
  <c r="D14" i="1"/>
  <c r="C14" i="1"/>
  <c r="C13" i="1" s="1"/>
  <c r="AD13" i="1"/>
  <c r="AC13" i="1"/>
  <c r="Z13" i="1"/>
  <c r="Y13" i="1"/>
  <c r="V13" i="1"/>
  <c r="U13" i="1"/>
  <c r="Q13" i="1"/>
  <c r="N13" i="1"/>
  <c r="M13" i="1"/>
  <c r="J13" i="1"/>
  <c r="I13" i="1"/>
  <c r="G327" i="1" l="1"/>
  <c r="D327" i="1"/>
  <c r="D320" i="1" s="1"/>
  <c r="C346" i="1"/>
  <c r="E324" i="1"/>
  <c r="F324" i="1" s="1"/>
  <c r="E346" i="1"/>
  <c r="G325" i="1"/>
  <c r="E318" i="1"/>
  <c r="E317" i="1" s="1"/>
  <c r="F317" i="1" s="1"/>
  <c r="C324" i="1"/>
  <c r="D325" i="1"/>
  <c r="D318" i="1" s="1"/>
  <c r="G314" i="1"/>
  <c r="F300" i="1"/>
  <c r="G299" i="1"/>
  <c r="G312" i="1"/>
  <c r="D298" i="1"/>
  <c r="D310" i="1"/>
  <c r="G297" i="1"/>
  <c r="D346" i="1"/>
  <c r="G291" i="1"/>
  <c r="E275" i="1"/>
  <c r="S273" i="1"/>
  <c r="E229" i="1"/>
  <c r="E227" i="1" s="1"/>
  <c r="G229" i="1"/>
  <c r="C227" i="1"/>
  <c r="AG227" i="1" s="1"/>
  <c r="C253" i="1"/>
  <c r="G205" i="1"/>
  <c r="F199" i="1"/>
  <c r="S240" i="1"/>
  <c r="S238" i="1" s="1"/>
  <c r="S377" i="1"/>
  <c r="G199" i="1"/>
  <c r="D181" i="1"/>
  <c r="D179" i="1" s="1"/>
  <c r="D185" i="1"/>
  <c r="E179" i="1"/>
  <c r="G179" i="1" s="1"/>
  <c r="S250" i="1"/>
  <c r="G121" i="1"/>
  <c r="C98" i="1"/>
  <c r="E112" i="1"/>
  <c r="F93" i="1"/>
  <c r="E75" i="1"/>
  <c r="S140" i="1"/>
  <c r="S376" i="1" s="1"/>
  <c r="S74" i="1"/>
  <c r="F86" i="1"/>
  <c r="D139" i="1"/>
  <c r="F83" i="1"/>
  <c r="G83" i="1"/>
  <c r="G76" i="1"/>
  <c r="F82" i="1"/>
  <c r="G82" i="1"/>
  <c r="F81" i="1"/>
  <c r="E141" i="1"/>
  <c r="G141" i="1" s="1"/>
  <c r="E64" i="1"/>
  <c r="C62" i="1"/>
  <c r="G64" i="1"/>
  <c r="S13" i="1"/>
  <c r="D13" i="1"/>
  <c r="G27" i="1"/>
  <c r="F27" i="1"/>
  <c r="R13" i="1"/>
  <c r="B15" i="1"/>
  <c r="F15" i="1" s="1"/>
  <c r="F56" i="1"/>
  <c r="G66" i="1"/>
  <c r="F21" i="1"/>
  <c r="F38" i="1"/>
  <c r="G17" i="1"/>
  <c r="G14" i="1"/>
  <c r="F14" i="1"/>
  <c r="E13" i="1"/>
  <c r="G16" i="1"/>
  <c r="F16" i="1"/>
  <c r="F70" i="1"/>
  <c r="B64" i="1"/>
  <c r="F64" i="1" s="1"/>
  <c r="B74" i="1"/>
  <c r="H13" i="1"/>
  <c r="B13" i="1" s="1"/>
  <c r="D132" i="1"/>
  <c r="H359" i="1"/>
  <c r="B135" i="1"/>
  <c r="F135" i="1" s="1"/>
  <c r="Z19" i="1"/>
  <c r="B19" i="1" s="1"/>
  <c r="G23" i="1"/>
  <c r="E25" i="1"/>
  <c r="G29" i="1"/>
  <c r="E32" i="1"/>
  <c r="I32" i="1"/>
  <c r="M32" i="1"/>
  <c r="Q32" i="1"/>
  <c r="U32" i="1"/>
  <c r="Y32" i="1"/>
  <c r="AC32" i="1"/>
  <c r="K375" i="1"/>
  <c r="K138" i="1"/>
  <c r="O375" i="1"/>
  <c r="O374" i="1" s="1"/>
  <c r="O138" i="1"/>
  <c r="S375" i="1"/>
  <c r="S138" i="1"/>
  <c r="W375" i="1"/>
  <c r="W374" i="1" s="1"/>
  <c r="W138" i="1"/>
  <c r="AA375" i="1"/>
  <c r="AA374" i="1" s="1"/>
  <c r="AA138" i="1"/>
  <c r="AE375" i="1"/>
  <c r="AE374" i="1" s="1"/>
  <c r="AE138" i="1"/>
  <c r="E378" i="1"/>
  <c r="F142" i="1"/>
  <c r="G38" i="1"/>
  <c r="G42" i="1"/>
  <c r="E44" i="1"/>
  <c r="G48" i="1"/>
  <c r="E50" i="1"/>
  <c r="G52" i="1"/>
  <c r="C56" i="1"/>
  <c r="G56" i="1" s="1"/>
  <c r="D64" i="1"/>
  <c r="AD68" i="1"/>
  <c r="B68" i="1" s="1"/>
  <c r="D69" i="1"/>
  <c r="H125" i="1"/>
  <c r="L125" i="1"/>
  <c r="P125" i="1"/>
  <c r="T125" i="1"/>
  <c r="X125" i="1"/>
  <c r="AB125" i="1"/>
  <c r="C126" i="1"/>
  <c r="J126" i="1"/>
  <c r="N126" i="1"/>
  <c r="R126" i="1"/>
  <c r="V126" i="1"/>
  <c r="Z126" i="1"/>
  <c r="AD126" i="1"/>
  <c r="B128" i="1"/>
  <c r="H128" i="1"/>
  <c r="L128" i="1"/>
  <c r="P128" i="1"/>
  <c r="T128" i="1"/>
  <c r="X128" i="1"/>
  <c r="AB128" i="1"/>
  <c r="B129" i="1"/>
  <c r="I129" i="1"/>
  <c r="M129" i="1"/>
  <c r="Q129" i="1"/>
  <c r="U129" i="1"/>
  <c r="Y129" i="1"/>
  <c r="AC129" i="1"/>
  <c r="E359" i="1"/>
  <c r="G135" i="1"/>
  <c r="E132" i="1"/>
  <c r="H375" i="1"/>
  <c r="H138" i="1"/>
  <c r="L375" i="1"/>
  <c r="L374" i="1" s="1"/>
  <c r="L138" i="1"/>
  <c r="P375" i="1"/>
  <c r="P374" i="1" s="1"/>
  <c r="P138" i="1"/>
  <c r="T375" i="1"/>
  <c r="T374" i="1" s="1"/>
  <c r="T138" i="1"/>
  <c r="X375" i="1"/>
  <c r="X374" i="1" s="1"/>
  <c r="X138" i="1"/>
  <c r="AB375" i="1"/>
  <c r="AB374" i="1" s="1"/>
  <c r="AB138" i="1"/>
  <c r="F36" i="1"/>
  <c r="G46" i="1"/>
  <c r="G78" i="1"/>
  <c r="F78" i="1"/>
  <c r="D80" i="1"/>
  <c r="D75" i="1"/>
  <c r="D74" i="1" s="1"/>
  <c r="I125" i="1"/>
  <c r="M125" i="1"/>
  <c r="Q125" i="1"/>
  <c r="U125" i="1"/>
  <c r="Y125" i="1"/>
  <c r="AC125" i="1"/>
  <c r="E126" i="1"/>
  <c r="K126" i="1"/>
  <c r="O126" i="1"/>
  <c r="S126" i="1"/>
  <c r="W126" i="1"/>
  <c r="AA126" i="1"/>
  <c r="AE126" i="1"/>
  <c r="I128" i="1"/>
  <c r="M128" i="1"/>
  <c r="Q128" i="1"/>
  <c r="U128" i="1"/>
  <c r="Y128" i="1"/>
  <c r="AC128" i="1"/>
  <c r="C129" i="1"/>
  <c r="J129" i="1"/>
  <c r="N129" i="1"/>
  <c r="R129" i="1"/>
  <c r="V129" i="1"/>
  <c r="Z129" i="1"/>
  <c r="AD129" i="1"/>
  <c r="D99" i="1"/>
  <c r="D129" i="1"/>
  <c r="F17" i="1"/>
  <c r="F20" i="1"/>
  <c r="F22" i="1"/>
  <c r="F26" i="1"/>
  <c r="G34" i="1"/>
  <c r="I375" i="1"/>
  <c r="I374" i="1" s="1"/>
  <c r="I138" i="1"/>
  <c r="M375" i="1"/>
  <c r="M374" i="1" s="1"/>
  <c r="M138" i="1"/>
  <c r="Q375" i="1"/>
  <c r="Q374" i="1" s="1"/>
  <c r="Q138" i="1"/>
  <c r="U375" i="1"/>
  <c r="U374" i="1" s="1"/>
  <c r="U138" i="1"/>
  <c r="Y375" i="1"/>
  <c r="Y374" i="1" s="1"/>
  <c r="Y138" i="1"/>
  <c r="AC375" i="1"/>
  <c r="AC374" i="1" s="1"/>
  <c r="AC138" i="1"/>
  <c r="C142" i="1"/>
  <c r="G36" i="1"/>
  <c r="B40" i="1"/>
  <c r="B34" i="1" s="1"/>
  <c r="F41" i="1"/>
  <c r="F45" i="1"/>
  <c r="F47" i="1"/>
  <c r="F59" i="1"/>
  <c r="F66" i="1"/>
  <c r="G69" i="1"/>
  <c r="E74" i="1"/>
  <c r="J125" i="1"/>
  <c r="J124" i="1" s="1"/>
  <c r="N125" i="1"/>
  <c r="R125" i="1"/>
  <c r="V125" i="1"/>
  <c r="Z125" i="1"/>
  <c r="Z124" i="1" s="1"/>
  <c r="AD125" i="1"/>
  <c r="H126" i="1"/>
  <c r="L126" i="1"/>
  <c r="P126" i="1"/>
  <c r="T126" i="1"/>
  <c r="X126" i="1"/>
  <c r="AB126" i="1"/>
  <c r="D128" i="1"/>
  <c r="J128" i="1"/>
  <c r="N128" i="1"/>
  <c r="R128" i="1"/>
  <c r="V128" i="1"/>
  <c r="Z128" i="1"/>
  <c r="AD128" i="1"/>
  <c r="E129" i="1"/>
  <c r="K129" i="1"/>
  <c r="O129" i="1"/>
  <c r="S129" i="1"/>
  <c r="W129" i="1"/>
  <c r="AA129" i="1"/>
  <c r="AE129" i="1"/>
  <c r="F100" i="1"/>
  <c r="K13" i="1"/>
  <c r="C132" i="1"/>
  <c r="G15" i="1"/>
  <c r="E19" i="1"/>
  <c r="H32" i="1"/>
  <c r="L32" i="1"/>
  <c r="P32" i="1"/>
  <c r="T32" i="1"/>
  <c r="X32" i="1"/>
  <c r="AB32" i="1"/>
  <c r="F33" i="1"/>
  <c r="B139" i="1"/>
  <c r="F35" i="1"/>
  <c r="J375" i="1"/>
  <c r="J374" i="1" s="1"/>
  <c r="J138" i="1"/>
  <c r="N375" i="1"/>
  <c r="N374" i="1" s="1"/>
  <c r="N138" i="1"/>
  <c r="R375" i="1"/>
  <c r="R374" i="1" s="1"/>
  <c r="R138" i="1"/>
  <c r="V375" i="1"/>
  <c r="V374" i="1" s="1"/>
  <c r="V138" i="1"/>
  <c r="Z375" i="1"/>
  <c r="Z374" i="1" s="1"/>
  <c r="Z138" i="1"/>
  <c r="AD375" i="1"/>
  <c r="AD138" i="1"/>
  <c r="E63" i="1"/>
  <c r="E125" i="1" s="1"/>
  <c r="E65" i="1"/>
  <c r="E68" i="1"/>
  <c r="G70" i="1"/>
  <c r="F72" i="1"/>
  <c r="G87" i="1"/>
  <c r="AG87" i="1"/>
  <c r="C86" i="1"/>
  <c r="G86" i="1" s="1"/>
  <c r="K125" i="1"/>
  <c r="K124" i="1" s="1"/>
  <c r="O125" i="1"/>
  <c r="S125" i="1"/>
  <c r="W125" i="1"/>
  <c r="AA125" i="1"/>
  <c r="AA124" i="1" s="1"/>
  <c r="AE125" i="1"/>
  <c r="I126" i="1"/>
  <c r="M126" i="1"/>
  <c r="Q126" i="1"/>
  <c r="U126" i="1"/>
  <c r="Y126" i="1"/>
  <c r="AC126" i="1"/>
  <c r="G127" i="1"/>
  <c r="E128" i="1"/>
  <c r="K128" i="1"/>
  <c r="O128" i="1"/>
  <c r="S128" i="1"/>
  <c r="W128" i="1"/>
  <c r="AA128" i="1"/>
  <c r="AE128" i="1"/>
  <c r="H129" i="1"/>
  <c r="L129" i="1"/>
  <c r="P129" i="1"/>
  <c r="T129" i="1"/>
  <c r="X129" i="1"/>
  <c r="AB129" i="1"/>
  <c r="B127" i="1"/>
  <c r="F127" i="1" s="1"/>
  <c r="F101" i="1"/>
  <c r="F119" i="1"/>
  <c r="H143" i="1"/>
  <c r="C75" i="1"/>
  <c r="C77" i="1"/>
  <c r="C139" i="1" s="1"/>
  <c r="C80" i="1"/>
  <c r="F84" i="1"/>
  <c r="E92" i="1"/>
  <c r="G93" i="1"/>
  <c r="E98" i="1"/>
  <c r="I98" i="1"/>
  <c r="M98" i="1"/>
  <c r="Q98" i="1"/>
  <c r="U98" i="1"/>
  <c r="Y98" i="1"/>
  <c r="AC98" i="1"/>
  <c r="G99" i="1"/>
  <c r="G101" i="1"/>
  <c r="G103" i="1"/>
  <c r="E105" i="1"/>
  <c r="G106" i="1"/>
  <c r="D107" i="1"/>
  <c r="D108" i="1"/>
  <c r="D101" i="1" s="1"/>
  <c r="D127" i="1" s="1"/>
  <c r="F109" i="1"/>
  <c r="R112" i="1"/>
  <c r="B112" i="1" s="1"/>
  <c r="F112" i="1" s="1"/>
  <c r="C119" i="1"/>
  <c r="G119" i="1" s="1"/>
  <c r="F120" i="1"/>
  <c r="D121" i="1"/>
  <c r="D119" i="1" s="1"/>
  <c r="B147" i="1"/>
  <c r="B166" i="1" s="1"/>
  <c r="K166" i="1"/>
  <c r="K376" i="1" s="1"/>
  <c r="E147" i="1"/>
  <c r="L164" i="1"/>
  <c r="L157" i="1" s="1"/>
  <c r="P164" i="1"/>
  <c r="P157" i="1" s="1"/>
  <c r="T164" i="1"/>
  <c r="T157" i="1" s="1"/>
  <c r="X164" i="1"/>
  <c r="X157" i="1" s="1"/>
  <c r="AB164" i="1"/>
  <c r="AB157" i="1" s="1"/>
  <c r="J238" i="1"/>
  <c r="N238" i="1"/>
  <c r="R238" i="1"/>
  <c r="V238" i="1"/>
  <c r="Z238" i="1"/>
  <c r="AD238" i="1"/>
  <c r="G84" i="1"/>
  <c r="B87" i="1"/>
  <c r="B98" i="1"/>
  <c r="J98" i="1"/>
  <c r="N98" i="1"/>
  <c r="R98" i="1"/>
  <c r="V98" i="1"/>
  <c r="Z98" i="1"/>
  <c r="AD98" i="1"/>
  <c r="F102" i="1"/>
  <c r="B158" i="1"/>
  <c r="C112" i="1"/>
  <c r="G112" i="1" s="1"/>
  <c r="F114" i="1"/>
  <c r="G120" i="1"/>
  <c r="L146" i="1"/>
  <c r="L143" i="1" s="1"/>
  <c r="P146" i="1"/>
  <c r="P143" i="1" s="1"/>
  <c r="T146" i="1"/>
  <c r="T143" i="1" s="1"/>
  <c r="X146" i="1"/>
  <c r="X143" i="1" s="1"/>
  <c r="AB146" i="1"/>
  <c r="AB143" i="1" s="1"/>
  <c r="D164" i="1"/>
  <c r="D157" i="1" s="1"/>
  <c r="I164" i="1"/>
  <c r="I157" i="1" s="1"/>
  <c r="M164" i="1"/>
  <c r="M157" i="1" s="1"/>
  <c r="Q164" i="1"/>
  <c r="Q157" i="1" s="1"/>
  <c r="U164" i="1"/>
  <c r="U157" i="1" s="1"/>
  <c r="Y164" i="1"/>
  <c r="Y157" i="1" s="1"/>
  <c r="AC164" i="1"/>
  <c r="AC157" i="1" s="1"/>
  <c r="F168" i="1"/>
  <c r="E244" i="1"/>
  <c r="J250" i="1"/>
  <c r="N250" i="1"/>
  <c r="R250" i="1"/>
  <c r="V250" i="1"/>
  <c r="K238" i="1"/>
  <c r="O238" i="1"/>
  <c r="W238" i="1"/>
  <c r="AA238" i="1"/>
  <c r="AE238" i="1"/>
  <c r="E80" i="1"/>
  <c r="C92" i="1"/>
  <c r="G100" i="1"/>
  <c r="G102" i="1"/>
  <c r="C105" i="1"/>
  <c r="C158" i="1"/>
  <c r="E167" i="1"/>
  <c r="F148" i="1"/>
  <c r="J164" i="1"/>
  <c r="J157" i="1" s="1"/>
  <c r="N164" i="1"/>
  <c r="N157" i="1" s="1"/>
  <c r="R164" i="1"/>
  <c r="R157" i="1" s="1"/>
  <c r="V164" i="1"/>
  <c r="V157" i="1" s="1"/>
  <c r="Z164" i="1"/>
  <c r="Z157" i="1" s="1"/>
  <c r="AD164" i="1"/>
  <c r="AD157" i="1" s="1"/>
  <c r="C150" i="1"/>
  <c r="C168" i="1" s="1"/>
  <c r="G168" i="1" s="1"/>
  <c r="H168" i="1"/>
  <c r="H378" i="1" s="1"/>
  <c r="B150" i="1"/>
  <c r="B168" i="1" s="1"/>
  <c r="B378" i="1" s="1"/>
  <c r="D175" i="1"/>
  <c r="D173" i="1"/>
  <c r="F187" i="1"/>
  <c r="H238" i="1"/>
  <c r="L238" i="1"/>
  <c r="P238" i="1"/>
  <c r="T238" i="1"/>
  <c r="X238" i="1"/>
  <c r="AB238" i="1"/>
  <c r="F99" i="1"/>
  <c r="F103" i="1"/>
  <c r="E158" i="1"/>
  <c r="AD166" i="1"/>
  <c r="AD376" i="1" s="1"/>
  <c r="AD146" i="1"/>
  <c r="AD143" i="1" s="1"/>
  <c r="H167" i="1"/>
  <c r="H377" i="1" s="1"/>
  <c r="C148" i="1"/>
  <c r="B148" i="1"/>
  <c r="B167" i="1" s="1"/>
  <c r="B164" i="1"/>
  <c r="K164" i="1"/>
  <c r="K157" i="1" s="1"/>
  <c r="D198" i="1"/>
  <c r="D209" i="1"/>
  <c r="D221" i="1"/>
  <c r="D199" i="1"/>
  <c r="I238" i="1"/>
  <c r="M238" i="1"/>
  <c r="Q238" i="1"/>
  <c r="U238" i="1"/>
  <c r="Y238" i="1"/>
  <c r="AC238" i="1"/>
  <c r="F150" i="1"/>
  <c r="G153" i="1"/>
  <c r="F154" i="1"/>
  <c r="B172" i="1"/>
  <c r="F172" i="1"/>
  <c r="J172" i="1"/>
  <c r="N172" i="1"/>
  <c r="R172" i="1"/>
  <c r="V172" i="1"/>
  <c r="Z172" i="1"/>
  <c r="AD172" i="1"/>
  <c r="B175" i="1"/>
  <c r="F175" i="1"/>
  <c r="J179" i="1"/>
  <c r="B179" i="1" s="1"/>
  <c r="F179" i="1" s="1"/>
  <c r="N179" i="1"/>
  <c r="R179" i="1"/>
  <c r="V179" i="1"/>
  <c r="Z179" i="1"/>
  <c r="AD179" i="1"/>
  <c r="D252" i="1"/>
  <c r="B181" i="1"/>
  <c r="B253" i="1" s="1"/>
  <c r="F181" i="1"/>
  <c r="B183" i="1"/>
  <c r="B254" i="1" s="1"/>
  <c r="B250" i="1" s="1"/>
  <c r="F183" i="1"/>
  <c r="G186" i="1"/>
  <c r="G188" i="1"/>
  <c r="F189" i="1"/>
  <c r="G192" i="1"/>
  <c r="G195" i="1"/>
  <c r="E197" i="1"/>
  <c r="G203" i="1"/>
  <c r="F204" i="1"/>
  <c r="G206" i="1"/>
  <c r="F207" i="1"/>
  <c r="F210" i="1"/>
  <c r="G212" i="1"/>
  <c r="F213" i="1"/>
  <c r="G216" i="1"/>
  <c r="G219" i="1"/>
  <c r="F223" i="1"/>
  <c r="F227" i="1"/>
  <c r="G228" i="1"/>
  <c r="G233" i="1"/>
  <c r="G235" i="1"/>
  <c r="B247" i="1"/>
  <c r="B244" i="1" s="1"/>
  <c r="F281" i="1"/>
  <c r="E149" i="1"/>
  <c r="G150" i="1"/>
  <c r="E152" i="1"/>
  <c r="G252" i="1"/>
  <c r="G181" i="1"/>
  <c r="F251" i="1"/>
  <c r="G183" i="1"/>
  <c r="E185" i="1"/>
  <c r="E191" i="1"/>
  <c r="G210" i="1"/>
  <c r="F217" i="1"/>
  <c r="F221" i="1"/>
  <c r="G223" i="1"/>
  <c r="F224" i="1"/>
  <c r="F229" i="1"/>
  <c r="D235" i="1"/>
  <c r="E239" i="1"/>
  <c r="C240" i="1"/>
  <c r="C247" i="1"/>
  <c r="C244" i="1" s="1"/>
  <c r="B279" i="1"/>
  <c r="F279" i="1" s="1"/>
  <c r="B275" i="1"/>
  <c r="F180" i="1"/>
  <c r="F182" i="1"/>
  <c r="C251" i="1"/>
  <c r="C250" i="1" s="1"/>
  <c r="G180" i="1"/>
  <c r="G254" i="1"/>
  <c r="F254" i="1"/>
  <c r="F252" i="1"/>
  <c r="J258" i="1"/>
  <c r="B258" i="1" s="1"/>
  <c r="F258" i="1" s="1"/>
  <c r="N258" i="1"/>
  <c r="R258" i="1"/>
  <c r="V258" i="1"/>
  <c r="Z258" i="1"/>
  <c r="AD258" i="1"/>
  <c r="F260" i="1"/>
  <c r="B357" i="1"/>
  <c r="B338" i="1"/>
  <c r="F262" i="1"/>
  <c r="J357" i="1"/>
  <c r="J356" i="1" s="1"/>
  <c r="J338" i="1"/>
  <c r="N357" i="1"/>
  <c r="N356" i="1" s="1"/>
  <c r="N338" i="1"/>
  <c r="R357" i="1"/>
  <c r="R356" i="1" s="1"/>
  <c r="R338" i="1"/>
  <c r="V357" i="1"/>
  <c r="V356" i="1" s="1"/>
  <c r="V338" i="1"/>
  <c r="Z357" i="1"/>
  <c r="Z356" i="1" s="1"/>
  <c r="Z338" i="1"/>
  <c r="AD357" i="1"/>
  <c r="AD356" i="1" s="1"/>
  <c r="AD338" i="1"/>
  <c r="D266" i="1"/>
  <c r="D268" i="1"/>
  <c r="D261" i="1" s="1"/>
  <c r="G274" i="1"/>
  <c r="G348" i="1"/>
  <c r="F348" i="1"/>
  <c r="D293" i="1"/>
  <c r="D291" i="1" s="1"/>
  <c r="B297" i="1"/>
  <c r="F297" i="1" s="1"/>
  <c r="F301" i="1"/>
  <c r="J344" i="1"/>
  <c r="N344" i="1"/>
  <c r="R344" i="1"/>
  <c r="V344" i="1"/>
  <c r="Z344" i="1"/>
  <c r="AD344" i="1"/>
  <c r="B304" i="1"/>
  <c r="F304" i="1" s="1"/>
  <c r="D306" i="1"/>
  <c r="G310" i="1"/>
  <c r="F313" i="1"/>
  <c r="D313" i="1"/>
  <c r="D300" i="1" s="1"/>
  <c r="G313" i="1"/>
  <c r="E332" i="1"/>
  <c r="K332" i="1"/>
  <c r="O332" i="1"/>
  <c r="S332" i="1"/>
  <c r="W332" i="1"/>
  <c r="AA332" i="1"/>
  <c r="AE332" i="1"/>
  <c r="H333" i="1"/>
  <c r="H351" i="1" s="1"/>
  <c r="L333" i="1"/>
  <c r="L351" i="1" s="1"/>
  <c r="P333" i="1"/>
  <c r="P351" i="1" s="1"/>
  <c r="T333" i="1"/>
  <c r="T351" i="1" s="1"/>
  <c r="X333" i="1"/>
  <c r="X351" i="1" s="1"/>
  <c r="AB333" i="1"/>
  <c r="AB351" i="1" s="1"/>
  <c r="B334" i="1"/>
  <c r="B352" i="1" s="1"/>
  <c r="H334" i="1"/>
  <c r="H352" i="1" s="1"/>
  <c r="L334" i="1"/>
  <c r="L352" i="1" s="1"/>
  <c r="P334" i="1"/>
  <c r="P352" i="1" s="1"/>
  <c r="T334" i="1"/>
  <c r="T352" i="1" s="1"/>
  <c r="X334" i="1"/>
  <c r="X352" i="1" s="1"/>
  <c r="AB334" i="1"/>
  <c r="AB352" i="1" s="1"/>
  <c r="B335" i="1"/>
  <c r="B353" i="1" s="1"/>
  <c r="I335" i="1"/>
  <c r="I353" i="1" s="1"/>
  <c r="M335" i="1"/>
  <c r="M353" i="1" s="1"/>
  <c r="Q335" i="1"/>
  <c r="Q353" i="1" s="1"/>
  <c r="U335" i="1"/>
  <c r="U353" i="1" s="1"/>
  <c r="Y335" i="1"/>
  <c r="Y353" i="1" s="1"/>
  <c r="AC335" i="1"/>
  <c r="AC353" i="1" s="1"/>
  <c r="C336" i="1"/>
  <c r="C354" i="1" s="1"/>
  <c r="I336" i="1"/>
  <c r="I354" i="1" s="1"/>
  <c r="M336" i="1"/>
  <c r="M354" i="1" s="1"/>
  <c r="Q336" i="1"/>
  <c r="Q354" i="1" s="1"/>
  <c r="U336" i="1"/>
  <c r="U354" i="1" s="1"/>
  <c r="Y336" i="1"/>
  <c r="Y354" i="1" s="1"/>
  <c r="AC336" i="1"/>
  <c r="AC354" i="1" s="1"/>
  <c r="E358" i="1"/>
  <c r="F340" i="1"/>
  <c r="G340" i="1"/>
  <c r="G260" i="1"/>
  <c r="C357" i="1"/>
  <c r="C338" i="1"/>
  <c r="G262" i="1"/>
  <c r="K357" i="1"/>
  <c r="K356" i="1" s="1"/>
  <c r="K338" i="1"/>
  <c r="O357" i="1"/>
  <c r="O356" i="1" s="1"/>
  <c r="O338" i="1"/>
  <c r="S357" i="1"/>
  <c r="S356" i="1" s="1"/>
  <c r="S338" i="1"/>
  <c r="W357" i="1"/>
  <c r="W356" i="1" s="1"/>
  <c r="W338" i="1"/>
  <c r="AA357" i="1"/>
  <c r="AA356" i="1" s="1"/>
  <c r="AA338" i="1"/>
  <c r="AE357" i="1"/>
  <c r="AE356" i="1" s="1"/>
  <c r="AE338" i="1"/>
  <c r="E360" i="1"/>
  <c r="F342" i="1"/>
  <c r="G342" i="1"/>
  <c r="F277" i="1"/>
  <c r="D281" i="1"/>
  <c r="G301" i="1"/>
  <c r="K344" i="1"/>
  <c r="O344" i="1"/>
  <c r="S344" i="1"/>
  <c r="W344" i="1"/>
  <c r="AA344" i="1"/>
  <c r="AE344" i="1"/>
  <c r="B332" i="1"/>
  <c r="H332" i="1"/>
  <c r="L332" i="1"/>
  <c r="P332" i="1"/>
  <c r="T332" i="1"/>
  <c r="X332" i="1"/>
  <c r="AB332" i="1"/>
  <c r="B333" i="1"/>
  <c r="I333" i="1"/>
  <c r="I351" i="1" s="1"/>
  <c r="M333" i="1"/>
  <c r="M351" i="1" s="1"/>
  <c r="Q333" i="1"/>
  <c r="Q351" i="1" s="1"/>
  <c r="U333" i="1"/>
  <c r="U351" i="1" s="1"/>
  <c r="Y333" i="1"/>
  <c r="Y351" i="1" s="1"/>
  <c r="AC333" i="1"/>
  <c r="AC351" i="1" s="1"/>
  <c r="C334" i="1"/>
  <c r="C352" i="1" s="1"/>
  <c r="I334" i="1"/>
  <c r="I352" i="1" s="1"/>
  <c r="M334" i="1"/>
  <c r="M352" i="1" s="1"/>
  <c r="Q334" i="1"/>
  <c r="Q352" i="1" s="1"/>
  <c r="U334" i="1"/>
  <c r="U352" i="1" s="1"/>
  <c r="Y334" i="1"/>
  <c r="Y352" i="1" s="1"/>
  <c r="AC334" i="1"/>
  <c r="AC352" i="1" s="1"/>
  <c r="C335" i="1"/>
  <c r="J335" i="1"/>
  <c r="J353" i="1" s="1"/>
  <c r="N335" i="1"/>
  <c r="N353" i="1" s="1"/>
  <c r="R335" i="1"/>
  <c r="R353" i="1" s="1"/>
  <c r="V335" i="1"/>
  <c r="V353" i="1" s="1"/>
  <c r="Z335" i="1"/>
  <c r="Z353" i="1" s="1"/>
  <c r="AD335" i="1"/>
  <c r="AD353" i="1" s="1"/>
  <c r="D336" i="1"/>
  <c r="D354" i="1" s="1"/>
  <c r="J336" i="1"/>
  <c r="J354" i="1" s="1"/>
  <c r="N336" i="1"/>
  <c r="N354" i="1" s="1"/>
  <c r="R336" i="1"/>
  <c r="R354" i="1" s="1"/>
  <c r="V336" i="1"/>
  <c r="V354" i="1" s="1"/>
  <c r="Z336" i="1"/>
  <c r="Z354" i="1" s="1"/>
  <c r="AD336" i="1"/>
  <c r="AD354" i="1" s="1"/>
  <c r="F259" i="1"/>
  <c r="D357" i="1"/>
  <c r="H357" i="1"/>
  <c r="H356" i="1" s="1"/>
  <c r="H338" i="1"/>
  <c r="L357" i="1"/>
  <c r="L356" i="1" s="1"/>
  <c r="L338" i="1"/>
  <c r="P357" i="1"/>
  <c r="P356" i="1" s="1"/>
  <c r="P338" i="1"/>
  <c r="T357" i="1"/>
  <c r="T356" i="1" s="1"/>
  <c r="T338" i="1"/>
  <c r="X357" i="1"/>
  <c r="X356" i="1" s="1"/>
  <c r="X338" i="1"/>
  <c r="AB357" i="1"/>
  <c r="AB356" i="1" s="1"/>
  <c r="AB338" i="1"/>
  <c r="F263" i="1"/>
  <c r="F266" i="1"/>
  <c r="F268" i="1"/>
  <c r="G346" i="1"/>
  <c r="F346" i="1"/>
  <c r="G277" i="1"/>
  <c r="F285" i="1"/>
  <c r="F293" i="1"/>
  <c r="H344" i="1"/>
  <c r="L344" i="1"/>
  <c r="P344" i="1"/>
  <c r="T344" i="1"/>
  <c r="X344" i="1"/>
  <c r="AB344" i="1"/>
  <c r="C332" i="1"/>
  <c r="I332" i="1"/>
  <c r="M332" i="1"/>
  <c r="Q332" i="1"/>
  <c r="U332" i="1"/>
  <c r="Y332" i="1"/>
  <c r="AC332" i="1"/>
  <c r="J333" i="1"/>
  <c r="J351" i="1" s="1"/>
  <c r="N333" i="1"/>
  <c r="N351" i="1" s="1"/>
  <c r="R333" i="1"/>
  <c r="V333" i="1"/>
  <c r="V351" i="1" s="1"/>
  <c r="Z333" i="1"/>
  <c r="Z351" i="1" s="1"/>
  <c r="AD333" i="1"/>
  <c r="AD351" i="1" s="1"/>
  <c r="D334" i="1"/>
  <c r="D352" i="1" s="1"/>
  <c r="J334" i="1"/>
  <c r="J352" i="1" s="1"/>
  <c r="N334" i="1"/>
  <c r="N352" i="1" s="1"/>
  <c r="R334" i="1"/>
  <c r="R352" i="1" s="1"/>
  <c r="V334" i="1"/>
  <c r="V352" i="1" s="1"/>
  <c r="Z334" i="1"/>
  <c r="Z352" i="1" s="1"/>
  <c r="AD334" i="1"/>
  <c r="AD352" i="1" s="1"/>
  <c r="K335" i="1"/>
  <c r="K353" i="1" s="1"/>
  <c r="O335" i="1"/>
  <c r="O353" i="1" s="1"/>
  <c r="S335" i="1"/>
  <c r="W335" i="1"/>
  <c r="W353" i="1" s="1"/>
  <c r="AA335" i="1"/>
  <c r="AA353" i="1" s="1"/>
  <c r="AE335" i="1"/>
  <c r="AE353" i="1" s="1"/>
  <c r="K336" i="1"/>
  <c r="K354" i="1" s="1"/>
  <c r="O336" i="1"/>
  <c r="O354" i="1" s="1"/>
  <c r="S336" i="1"/>
  <c r="S354" i="1" s="1"/>
  <c r="W336" i="1"/>
  <c r="W354" i="1" s="1"/>
  <c r="AA336" i="1"/>
  <c r="AA354" i="1" s="1"/>
  <c r="AE336" i="1"/>
  <c r="AE354" i="1" s="1"/>
  <c r="G259" i="1"/>
  <c r="G341" i="1"/>
  <c r="F341" i="1"/>
  <c r="E357" i="1"/>
  <c r="G339" i="1"/>
  <c r="E338" i="1"/>
  <c r="F339" i="1"/>
  <c r="I357" i="1"/>
  <c r="I356" i="1" s="1"/>
  <c r="I338" i="1"/>
  <c r="M357" i="1"/>
  <c r="M356" i="1" s="1"/>
  <c r="M338" i="1"/>
  <c r="Q357" i="1"/>
  <c r="Q356" i="1" s="1"/>
  <c r="Q338" i="1"/>
  <c r="U357" i="1"/>
  <c r="U356" i="1" s="1"/>
  <c r="U338" i="1"/>
  <c r="Y357" i="1"/>
  <c r="Y356" i="1" s="1"/>
  <c r="Y338" i="1"/>
  <c r="AC357" i="1"/>
  <c r="AC356" i="1" s="1"/>
  <c r="AC338" i="1"/>
  <c r="G263" i="1"/>
  <c r="E265" i="1"/>
  <c r="F274" i="1"/>
  <c r="G345" i="1"/>
  <c r="F345" i="1"/>
  <c r="I344" i="1"/>
  <c r="M344" i="1"/>
  <c r="Q344" i="1"/>
  <c r="U344" i="1"/>
  <c r="Y344" i="1"/>
  <c r="AC344" i="1"/>
  <c r="J332" i="1"/>
  <c r="N332" i="1"/>
  <c r="R332" i="1"/>
  <c r="V332" i="1"/>
  <c r="Z332" i="1"/>
  <c r="AD332" i="1"/>
  <c r="K333" i="1"/>
  <c r="K351" i="1" s="1"/>
  <c r="O333" i="1"/>
  <c r="O351" i="1" s="1"/>
  <c r="S333" i="1"/>
  <c r="W333" i="1"/>
  <c r="W351" i="1" s="1"/>
  <c r="AA333" i="1"/>
  <c r="AA351" i="1" s="1"/>
  <c r="AE333" i="1"/>
  <c r="AE351" i="1" s="1"/>
  <c r="E334" i="1"/>
  <c r="K334" i="1"/>
  <c r="K352" i="1" s="1"/>
  <c r="O334" i="1"/>
  <c r="O352" i="1" s="1"/>
  <c r="S334" i="1"/>
  <c r="S352" i="1" s="1"/>
  <c r="W334" i="1"/>
  <c r="W352" i="1" s="1"/>
  <c r="AA334" i="1"/>
  <c r="AA352" i="1" s="1"/>
  <c r="AE334" i="1"/>
  <c r="AE352" i="1" s="1"/>
  <c r="H335" i="1"/>
  <c r="H353" i="1" s="1"/>
  <c r="L335" i="1"/>
  <c r="L353" i="1" s="1"/>
  <c r="P335" i="1"/>
  <c r="P353" i="1" s="1"/>
  <c r="T335" i="1"/>
  <c r="T353" i="1" s="1"/>
  <c r="X335" i="1"/>
  <c r="X353" i="1" s="1"/>
  <c r="AB335" i="1"/>
  <c r="AB353" i="1" s="1"/>
  <c r="B336" i="1"/>
  <c r="H336" i="1"/>
  <c r="H354" i="1" s="1"/>
  <c r="L336" i="1"/>
  <c r="L354" i="1" s="1"/>
  <c r="P336" i="1"/>
  <c r="P354" i="1" s="1"/>
  <c r="T336" i="1"/>
  <c r="T354" i="1" s="1"/>
  <c r="X336" i="1"/>
  <c r="X354" i="1" s="1"/>
  <c r="AB336" i="1"/>
  <c r="AB354" i="1" s="1"/>
  <c r="C317" i="1"/>
  <c r="G317" i="1" s="1"/>
  <c r="K317" i="1"/>
  <c r="O317" i="1"/>
  <c r="S317" i="1"/>
  <c r="W317" i="1"/>
  <c r="AA317" i="1"/>
  <c r="AE317" i="1"/>
  <c r="G319" i="1"/>
  <c r="G321" i="1"/>
  <c r="G324" i="1"/>
  <c r="G326" i="1"/>
  <c r="G328" i="1"/>
  <c r="E336" i="1"/>
  <c r="F318" i="1"/>
  <c r="F320" i="1"/>
  <c r="D326" i="1"/>
  <c r="D328" i="1"/>
  <c r="D321" i="1" s="1"/>
  <c r="D335" i="1" s="1"/>
  <c r="D353" i="1" s="1"/>
  <c r="G318" i="1"/>
  <c r="G320" i="1"/>
  <c r="G322" i="1"/>
  <c r="E333" i="1"/>
  <c r="E335" i="1"/>
  <c r="F362" i="1"/>
  <c r="D13" i="2"/>
  <c r="D21" i="2" s="1"/>
  <c r="H21" i="2"/>
  <c r="H20" i="2"/>
  <c r="H19" i="2"/>
  <c r="F21" i="2"/>
  <c r="E21" i="2"/>
  <c r="F20" i="2"/>
  <c r="E20" i="2"/>
  <c r="F19" i="2"/>
  <c r="E19" i="2"/>
  <c r="D20" i="2"/>
  <c r="D19" i="2"/>
  <c r="S374" i="1" l="1"/>
  <c r="E347" i="1"/>
  <c r="E344" i="1" s="1"/>
  <c r="E273" i="1"/>
  <c r="F273" i="1" s="1"/>
  <c r="G240" i="1"/>
  <c r="E240" i="1"/>
  <c r="E253" i="1"/>
  <c r="G227" i="1"/>
  <c r="D100" i="1"/>
  <c r="C74" i="1"/>
  <c r="S351" i="1"/>
  <c r="S353" i="1"/>
  <c r="S124" i="1"/>
  <c r="R351" i="1"/>
  <c r="R124" i="1"/>
  <c r="E124" i="1"/>
  <c r="C375" i="1"/>
  <c r="E353" i="1"/>
  <c r="F335" i="1"/>
  <c r="G335" i="1"/>
  <c r="R350" i="1"/>
  <c r="R349" i="1" s="1"/>
  <c r="R331" i="1"/>
  <c r="Q350" i="1"/>
  <c r="Q349" i="1" s="1"/>
  <c r="Q331" i="1"/>
  <c r="T350" i="1"/>
  <c r="T349" i="1" s="1"/>
  <c r="T331" i="1"/>
  <c r="B331" i="1"/>
  <c r="G358" i="1"/>
  <c r="F358" i="1"/>
  <c r="AE350" i="1"/>
  <c r="AE349" i="1" s="1"/>
  <c r="AE331" i="1"/>
  <c r="O350" i="1"/>
  <c r="O349" i="1" s="1"/>
  <c r="O331" i="1"/>
  <c r="C279" i="1"/>
  <c r="G279" i="1" s="1"/>
  <c r="D265" i="1"/>
  <c r="D259" i="1"/>
  <c r="B347" i="1"/>
  <c r="F275" i="1"/>
  <c r="G152" i="1"/>
  <c r="F152" i="1"/>
  <c r="G197" i="1"/>
  <c r="F197" i="1"/>
  <c r="F167" i="1"/>
  <c r="G244" i="1"/>
  <c r="F244" i="1"/>
  <c r="F87" i="1"/>
  <c r="B75" i="1"/>
  <c r="H164" i="1"/>
  <c r="H157" i="1" s="1"/>
  <c r="B157" i="1" s="1"/>
  <c r="G98" i="1"/>
  <c r="F98" i="1"/>
  <c r="AG80" i="1"/>
  <c r="B146" i="1"/>
  <c r="G68" i="1"/>
  <c r="F68" i="1"/>
  <c r="C359" i="1"/>
  <c r="C356" i="1" s="1"/>
  <c r="G77" i="1"/>
  <c r="C378" i="1"/>
  <c r="E140" i="1"/>
  <c r="G126" i="1"/>
  <c r="Q124" i="1"/>
  <c r="X124" i="1"/>
  <c r="H124" i="1"/>
  <c r="G50" i="1"/>
  <c r="F50" i="1"/>
  <c r="D34" i="1"/>
  <c r="D126" i="1" s="1"/>
  <c r="AG40" i="1"/>
  <c r="D38" i="1"/>
  <c r="G378" i="1"/>
  <c r="F378" i="1"/>
  <c r="K374" i="1"/>
  <c r="E377" i="1"/>
  <c r="E351" i="1"/>
  <c r="F333" i="1"/>
  <c r="E354" i="1"/>
  <c r="G336" i="1"/>
  <c r="F336" i="1"/>
  <c r="AD350" i="1"/>
  <c r="AD349" i="1" s="1"/>
  <c r="AD331" i="1"/>
  <c r="N350" i="1"/>
  <c r="N349" i="1" s="1"/>
  <c r="N331" i="1"/>
  <c r="F338" i="1"/>
  <c r="G338" i="1"/>
  <c r="AC350" i="1"/>
  <c r="AC349" i="1" s="1"/>
  <c r="AC331" i="1"/>
  <c r="M350" i="1"/>
  <c r="M349" i="1" s="1"/>
  <c r="M331" i="1"/>
  <c r="P350" i="1"/>
  <c r="P349" i="1" s="1"/>
  <c r="P331" i="1"/>
  <c r="D275" i="1"/>
  <c r="D279" i="1"/>
  <c r="G360" i="1"/>
  <c r="F360" i="1"/>
  <c r="AA350" i="1"/>
  <c r="AA349" i="1" s="1"/>
  <c r="AA331" i="1"/>
  <c r="K350" i="1"/>
  <c r="K349" i="1" s="1"/>
  <c r="K331" i="1"/>
  <c r="C238" i="1"/>
  <c r="D197" i="1"/>
  <c r="B240" i="1"/>
  <c r="F240" i="1" s="1"/>
  <c r="G251" i="1"/>
  <c r="B242" i="1"/>
  <c r="B354" i="1" s="1"/>
  <c r="G247" i="1"/>
  <c r="W124" i="1"/>
  <c r="G65" i="1"/>
  <c r="F65" i="1"/>
  <c r="AD374" i="1"/>
  <c r="B375" i="1"/>
  <c r="G19" i="1"/>
  <c r="F19" i="1"/>
  <c r="AD124" i="1"/>
  <c r="N124" i="1"/>
  <c r="F74" i="1"/>
  <c r="G74" i="1"/>
  <c r="F40" i="1"/>
  <c r="E139" i="1"/>
  <c r="C128" i="1"/>
  <c r="C353" i="1" s="1"/>
  <c r="AC124" i="1"/>
  <c r="M124" i="1"/>
  <c r="G359" i="1"/>
  <c r="T124" i="1"/>
  <c r="G32" i="1"/>
  <c r="D324" i="1"/>
  <c r="D319" i="1"/>
  <c r="E352" i="1"/>
  <c r="G334" i="1"/>
  <c r="F334" i="1"/>
  <c r="Z350" i="1"/>
  <c r="Z349" i="1" s="1"/>
  <c r="Z331" i="1"/>
  <c r="J350" i="1"/>
  <c r="J349" i="1" s="1"/>
  <c r="J331" i="1"/>
  <c r="G265" i="1"/>
  <c r="F265" i="1"/>
  <c r="Y350" i="1"/>
  <c r="Y349" i="1" s="1"/>
  <c r="Y331" i="1"/>
  <c r="I350" i="1"/>
  <c r="I349" i="1" s="1"/>
  <c r="I331" i="1"/>
  <c r="D345" i="1"/>
  <c r="AB350" i="1"/>
  <c r="AB349" i="1" s="1"/>
  <c r="AB331" i="1"/>
  <c r="L350" i="1"/>
  <c r="L349" i="1" s="1"/>
  <c r="L331" i="1"/>
  <c r="W350" i="1"/>
  <c r="W349" i="1" s="1"/>
  <c r="W331" i="1"/>
  <c r="E350" i="1"/>
  <c r="G332" i="1"/>
  <c r="E331" i="1"/>
  <c r="F332" i="1"/>
  <c r="G239" i="1"/>
  <c r="E238" i="1"/>
  <c r="F239" i="1"/>
  <c r="G191" i="1"/>
  <c r="F191" i="1"/>
  <c r="E165" i="1"/>
  <c r="G149" i="1"/>
  <c r="F149" i="1"/>
  <c r="C167" i="1"/>
  <c r="G167" i="1" s="1"/>
  <c r="C146" i="1"/>
  <c r="C143" i="1" s="1"/>
  <c r="G158" i="1"/>
  <c r="F158" i="1"/>
  <c r="F80" i="1"/>
  <c r="G80" i="1"/>
  <c r="D239" i="1"/>
  <c r="E166" i="1"/>
  <c r="F147" i="1"/>
  <c r="E146" i="1"/>
  <c r="G147" i="1"/>
  <c r="G105" i="1"/>
  <c r="F105" i="1"/>
  <c r="G92" i="1"/>
  <c r="F92" i="1"/>
  <c r="F128" i="1"/>
  <c r="G63" i="1"/>
  <c r="E62" i="1"/>
  <c r="F63" i="1"/>
  <c r="G75" i="1"/>
  <c r="B141" i="1"/>
  <c r="F34" i="1"/>
  <c r="D98" i="1"/>
  <c r="Y124" i="1"/>
  <c r="I124" i="1"/>
  <c r="H374" i="1"/>
  <c r="G132" i="1"/>
  <c r="P124" i="1"/>
  <c r="D68" i="1"/>
  <c r="D63" i="1"/>
  <c r="G44" i="1"/>
  <c r="F44" i="1"/>
  <c r="C140" i="1"/>
  <c r="C376" i="1" s="1"/>
  <c r="B359" i="1"/>
  <c r="F359" i="1" s="1"/>
  <c r="B132" i="1"/>
  <c r="F132" i="1" s="1"/>
  <c r="G13" i="1"/>
  <c r="F13" i="1"/>
  <c r="V350" i="1"/>
  <c r="V349" i="1" s="1"/>
  <c r="V331" i="1"/>
  <c r="G357" i="1"/>
  <c r="E356" i="1"/>
  <c r="F357" i="1"/>
  <c r="U350" i="1"/>
  <c r="U349" i="1" s="1"/>
  <c r="U331" i="1"/>
  <c r="X350" i="1"/>
  <c r="X349" i="1" s="1"/>
  <c r="X331" i="1"/>
  <c r="H350" i="1"/>
  <c r="H349" i="1" s="1"/>
  <c r="H331" i="1"/>
  <c r="S350" i="1"/>
  <c r="S349" i="1" s="1"/>
  <c r="S331" i="1"/>
  <c r="D304" i="1"/>
  <c r="D299" i="1"/>
  <c r="D297" i="1" s="1"/>
  <c r="G281" i="1"/>
  <c r="D229" i="1"/>
  <c r="D233" i="1"/>
  <c r="G185" i="1"/>
  <c r="F185" i="1"/>
  <c r="B238" i="1"/>
  <c r="D247" i="1"/>
  <c r="D172" i="1"/>
  <c r="G148" i="1"/>
  <c r="F247" i="1"/>
  <c r="B143" i="1"/>
  <c r="AE124" i="1"/>
  <c r="O124" i="1"/>
  <c r="B32" i="1"/>
  <c r="F32" i="1" s="1"/>
  <c r="B126" i="1"/>
  <c r="F126" i="1" s="1"/>
  <c r="F129" i="1"/>
  <c r="G129" i="1"/>
  <c r="V124" i="1"/>
  <c r="C125" i="1"/>
  <c r="D105" i="1"/>
  <c r="U124" i="1"/>
  <c r="AB124" i="1"/>
  <c r="L124" i="1"/>
  <c r="G142" i="1"/>
  <c r="G25" i="1"/>
  <c r="F25" i="1"/>
  <c r="AG19" i="1"/>
  <c r="J4" i="2"/>
  <c r="E250" i="1" l="1"/>
  <c r="F253" i="1"/>
  <c r="G253" i="1"/>
  <c r="G128" i="1"/>
  <c r="C124" i="1"/>
  <c r="G124" i="1" s="1"/>
  <c r="B356" i="1"/>
  <c r="G62" i="1"/>
  <c r="F62" i="1"/>
  <c r="F331" i="1"/>
  <c r="D347" i="1"/>
  <c r="D344" i="1" s="1"/>
  <c r="D273" i="1"/>
  <c r="D244" i="1"/>
  <c r="D359" i="1"/>
  <c r="C350" i="1"/>
  <c r="G350" i="1" s="1"/>
  <c r="G356" i="1"/>
  <c r="F356" i="1"/>
  <c r="B377" i="1"/>
  <c r="F141" i="1"/>
  <c r="F146" i="1"/>
  <c r="E143" i="1"/>
  <c r="G146" i="1"/>
  <c r="G165" i="1"/>
  <c r="E164" i="1"/>
  <c r="F165" i="1"/>
  <c r="G238" i="1"/>
  <c r="F238" i="1"/>
  <c r="D375" i="1"/>
  <c r="E375" i="1"/>
  <c r="G139" i="1"/>
  <c r="E138" i="1"/>
  <c r="F139" i="1"/>
  <c r="G354" i="1"/>
  <c r="F354" i="1"/>
  <c r="F377" i="1"/>
  <c r="G353" i="1"/>
  <c r="F353" i="1"/>
  <c r="G125" i="1"/>
  <c r="D240" i="1"/>
  <c r="D238" i="1" s="1"/>
  <c r="D227" i="1"/>
  <c r="D253" i="1"/>
  <c r="D250" i="1" s="1"/>
  <c r="D62" i="1"/>
  <c r="D140" i="1"/>
  <c r="D125" i="1"/>
  <c r="D124" i="1" s="1"/>
  <c r="C164" i="1"/>
  <c r="C157" i="1" s="1"/>
  <c r="E349" i="1"/>
  <c r="G352" i="1"/>
  <c r="F352" i="1"/>
  <c r="B124" i="1"/>
  <c r="F124" i="1" s="1"/>
  <c r="F347" i="1"/>
  <c r="B344" i="1"/>
  <c r="F344" i="1" s="1"/>
  <c r="C347" i="1"/>
  <c r="C377" i="1" s="1"/>
  <c r="G275" i="1"/>
  <c r="C273" i="1"/>
  <c r="G273" i="1" s="1"/>
  <c r="C333" i="1"/>
  <c r="C138" i="1"/>
  <c r="G166" i="1"/>
  <c r="F166" i="1"/>
  <c r="D333" i="1"/>
  <c r="D317" i="1"/>
  <c r="B351" i="1"/>
  <c r="F351" i="1" s="1"/>
  <c r="D141" i="1"/>
  <c r="D32" i="1"/>
  <c r="E376" i="1"/>
  <c r="G140" i="1"/>
  <c r="F140" i="1"/>
  <c r="B125" i="1"/>
  <c r="B140" i="1"/>
  <c r="F75" i="1"/>
  <c r="D340" i="1"/>
  <c r="D258" i="1"/>
  <c r="D332" i="1"/>
  <c r="H18" i="2"/>
  <c r="F18" i="2"/>
  <c r="E18" i="2"/>
  <c r="D18" i="2"/>
  <c r="G18" i="2" s="1"/>
  <c r="J17" i="2"/>
  <c r="I17" i="2"/>
  <c r="G17" i="2"/>
  <c r="J16" i="2"/>
  <c r="I16" i="2"/>
  <c r="G16" i="2"/>
  <c r="J15" i="2"/>
  <c r="G15" i="2"/>
  <c r="I13" i="2"/>
  <c r="D377" i="1" l="1"/>
  <c r="G250" i="1"/>
  <c r="F250" i="1"/>
  <c r="D351" i="1"/>
  <c r="C374" i="1"/>
  <c r="G377" i="1"/>
  <c r="B350" i="1"/>
  <c r="F125" i="1"/>
  <c r="C351" i="1"/>
  <c r="G351" i="1" s="1"/>
  <c r="G333" i="1"/>
  <c r="C331" i="1"/>
  <c r="G331" i="1" s="1"/>
  <c r="D376" i="1"/>
  <c r="D138" i="1"/>
  <c r="D358" i="1"/>
  <c r="D356" i="1" s="1"/>
  <c r="D338" i="1"/>
  <c r="G138" i="1"/>
  <c r="G164" i="1"/>
  <c r="E157" i="1"/>
  <c r="F164" i="1"/>
  <c r="D350" i="1"/>
  <c r="D349" i="1" s="1"/>
  <c r="D331" i="1"/>
  <c r="B376" i="1"/>
  <c r="B374" i="1" s="1"/>
  <c r="B138" i="1"/>
  <c r="F138" i="1" s="1"/>
  <c r="G376" i="1"/>
  <c r="F376" i="1"/>
  <c r="G347" i="1"/>
  <c r="C344" i="1"/>
  <c r="G344" i="1" s="1"/>
  <c r="G375" i="1"/>
  <c r="E374" i="1"/>
  <c r="F375" i="1"/>
  <c r="I19" i="2"/>
  <c r="I21" i="2"/>
  <c r="I20" i="2"/>
  <c r="J18" i="2"/>
  <c r="I18" i="2"/>
  <c r="G20" i="2"/>
  <c r="J19" i="2"/>
  <c r="H14" i="2"/>
  <c r="F14" i="2"/>
  <c r="E14" i="2"/>
  <c r="D14" i="2"/>
  <c r="J13" i="2"/>
  <c r="G13" i="2"/>
  <c r="J12" i="2"/>
  <c r="I12" i="2"/>
  <c r="G12" i="2"/>
  <c r="J11" i="2"/>
  <c r="H10" i="2"/>
  <c r="F10" i="2"/>
  <c r="E10" i="2"/>
  <c r="D10" i="2"/>
  <c r="J9" i="2"/>
  <c r="J8" i="2"/>
  <c r="I8" i="2"/>
  <c r="G8" i="2"/>
  <c r="J7" i="2"/>
  <c r="I4" i="2"/>
  <c r="H6" i="2"/>
  <c r="F6" i="2"/>
  <c r="E6" i="2"/>
  <c r="D6" i="2"/>
  <c r="J5" i="2"/>
  <c r="G4" i="2"/>
  <c r="J3" i="2"/>
  <c r="D374" i="1" l="1"/>
  <c r="C349" i="1"/>
  <c r="G349" i="1" s="1"/>
  <c r="G157" i="1"/>
  <c r="F157" i="1"/>
  <c r="B349" i="1"/>
  <c r="F349" i="1" s="1"/>
  <c r="F350" i="1"/>
  <c r="G374" i="1"/>
  <c r="F374" i="1"/>
  <c r="G21" i="2"/>
  <c r="G14" i="2"/>
  <c r="F22" i="2"/>
  <c r="J20" i="2"/>
  <c r="E22" i="2"/>
  <c r="J21" i="2"/>
  <c r="D22" i="2"/>
  <c r="H22" i="2"/>
  <c r="G19" i="2"/>
  <c r="J14" i="2"/>
  <c r="I14" i="2"/>
  <c r="G10" i="2"/>
  <c r="J10" i="2"/>
  <c r="I10" i="2"/>
  <c r="G6" i="2"/>
  <c r="J6" i="2"/>
  <c r="I6" i="2"/>
  <c r="J22" i="2" l="1"/>
  <c r="G22" i="2"/>
  <c r="I22" i="2"/>
</calcChain>
</file>

<file path=xl/comments1.xml><?xml version="1.0" encoding="utf-8"?>
<comments xmlns="http://schemas.openxmlformats.org/spreadsheetml/2006/main">
  <authors>
    <author>Автор</author>
  </authors>
  <commentList>
    <comment ref="Z18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+680 УО кадетский класс
</t>
        </r>
      </text>
    </comment>
  </commentList>
</comments>
</file>

<file path=xl/sharedStrings.xml><?xml version="1.0" encoding="utf-8"?>
<sst xmlns="http://schemas.openxmlformats.org/spreadsheetml/2006/main" count="484" uniqueCount="148">
  <si>
    <t>Отчет о ходе реализации муниципальной программы (сетевой график)</t>
  </si>
  <si>
    <t>"Развитие образования в городе Когалыме" (постановление Администрации города Когалыма от 11.10.2013 №2899)</t>
  </si>
  <si>
    <t>Наименование мероприятий программы</t>
  </si>
  <si>
    <t xml:space="preserve">План на </t>
  </si>
  <si>
    <t xml:space="preserve">Профинансировано на </t>
  </si>
  <si>
    <t xml:space="preserve">Кассовый расход на  </t>
  </si>
  <si>
    <t>Исполнение,%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</si>
  <si>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</si>
  <si>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</si>
  <si>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</si>
  <si>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</si>
  <si>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</si>
  <si>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</si>
  <si>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</si>
  <si>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</si>
  <si>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</si>
  <si>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</si>
  <si>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</si>
  <si>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</si>
  <si>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</si>
  <si>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текущему году</t>
  </si>
  <si>
    <t>на отчетную дату</t>
  </si>
  <si>
    <t xml:space="preserve">план </t>
  </si>
  <si>
    <t>кассовый расход</t>
  </si>
  <si>
    <t>Подпрограмма 1. "Общее образование. Дополнительное образование детей."</t>
  </si>
  <si>
    <t>Всего</t>
  </si>
  <si>
    <t>бюджет автономного округа</t>
  </si>
  <si>
    <t>бюджет города Когалыма</t>
  </si>
  <si>
    <t>федеральный бюджет</t>
  </si>
  <si>
    <t>привлеченные средства</t>
  </si>
  <si>
    <t>бюджет города Когалыма - 104 направление</t>
  </si>
  <si>
    <t>ИТОГО по подпрограмме 1. "Общее образование. Дополнительное образование детей."</t>
  </si>
  <si>
    <t xml:space="preserve">Подпрограмма 2. Система оценки качества образования и информационная прозрачность системы образования города Когалыма. </t>
  </si>
  <si>
    <t>2.1.1.Организация и проведение государственной итоговой аттестации</t>
  </si>
  <si>
    <t>Подпрограмма 3.  "Молодёжь города Когалыма."</t>
  </si>
  <si>
    <t>Освоение средств по итогам проведения конкурса "На лучшую подготовку граждан РФ к военной службе"</t>
  </si>
  <si>
    <t>ИТОГО по подпрограмме 3.  Молодёжь города Когалыма.</t>
  </si>
  <si>
    <t>Подпрограмма 4.   "Ресурсное обеспечение системы образования"</t>
  </si>
  <si>
    <t xml:space="preserve"> </t>
  </si>
  <si>
    <t>Экономия плановых ассигнований - Аппарат управления  согласно  фактически начисленной заработной платы.</t>
  </si>
  <si>
    <t xml:space="preserve">бюджет города Когалыма </t>
  </si>
  <si>
    <t>ИТОГО по подпрограмме 4. "Ресурсное обеспечение системы образования"</t>
  </si>
  <si>
    <t>Итого по программе, в том числе</t>
  </si>
  <si>
    <t>Ответственный за составление Малофеева О.А. №телефона 9-36-48</t>
  </si>
  <si>
    <t xml:space="preserve">Проведение ремонтных работ в убразовательных учреждениях. Оплата согласно актов выполненных работ. </t>
  </si>
  <si>
    <t>бюджеты муниципальных образований</t>
  </si>
  <si>
    <t>всего:</t>
  </si>
  <si>
    <t>№</t>
  </si>
  <si>
    <t>Государственные программы:</t>
  </si>
  <si>
    <t>Источники финансирования</t>
  </si>
  <si>
    <t>Результаты реализации, проблемные вопросы</t>
  </si>
  <si>
    <t>профинансировано</t>
  </si>
  <si>
    <t>% финансирования к годовому плану</t>
  </si>
  <si>
    <t>% исполнения к финансированию</t>
  </si>
  <si>
    <t>Свод</t>
  </si>
  <si>
    <t>И.о. начальника Управления образования  ___________________________       А.Н. Лаврентьева</t>
  </si>
  <si>
    <t>2022 год</t>
  </si>
  <si>
    <t xml:space="preserve">1.1. Портфель проектов "Образование", региональный проект "Успех каждого ребенка" </t>
  </si>
  <si>
    <t xml:space="preserve">п.п.1.1.1.Развитие системы выявления, поддержки, сопровождения и стимулирования одаренных детей в различных сферах деятельности </t>
  </si>
  <si>
    <t>1.1.2.Персонифицированное финансирование дополнительного образования детей</t>
  </si>
  <si>
    <t xml:space="preserve">1.3. Основное мероприятие "Развитие системы дошкольного и общего образования" </t>
  </si>
  <si>
    <t>1.3.1. Развитие системы выявления, поддержки, сопровождения и стимулирования одаренных детей в различных сферах деятельности</t>
  </si>
  <si>
    <t>1.3.2. Стимулирование роста профессионального мастерства, создание условий для выявления и поддержки педагогических работников, проявляющих творческую инициативу, в том числе для специалистов некомерческих организаций</t>
  </si>
  <si>
    <t>1.3.3. Создание условий для распространения лучших практик и деятельности немуниципальных (коммерческих, некоммерческих) организаций по предоставлению услуг в сфере образования</t>
  </si>
  <si>
    <t>1.3.4. Финансирование МАОУ "СОШ №8" в рамках проекта "Формула успеха"</t>
  </si>
  <si>
    <t>1.4.1.Развитие системы доступного дополнительного образования в соответствии с индивидуальными запросами населения, оснащение материально-технической базы образовательных организаций.</t>
  </si>
  <si>
    <t xml:space="preserve">1.4 Основное мероприятие "Развитие системы дополнительного образования детей." </t>
  </si>
  <si>
    <t xml:space="preserve">1.5 Основное мероприятие "Обеспечение реализации общеобразовательных программ в образовательных организациях, расположенных на территории города Когалыма" </t>
  </si>
  <si>
    <t>1.5.1.Обеспечение доступности качественного общего образования в соответствии с современными требованиями, оснащение материально-технической базы образовательных организаций.</t>
  </si>
  <si>
    <t>1.5.2.Субсидии частным организациям для осуществления присмотра и ухода за детьми, содержания детей в частных организациях, осуществляющих  образовательную деятельность по реализации образовательных программ дошкольного образования</t>
  </si>
  <si>
    <t>1.5.3.Предоставление субсидии частным организациям осуществляющим образовательную деятельность по реализации образовательных программ дошкольного образования, расположенных на территории города Когалыма (Субвенция ОБ)</t>
  </si>
  <si>
    <t xml:space="preserve">1.6  Основное мероприятие "Организация отдыха и оздоровления детей" </t>
  </si>
  <si>
    <r>
      <t xml:space="preserve">1.6.1.Организация деятельности лагерей с дневным пребыванием детей, лагерей труда и отдыха на базах муниципальных учреждений и организаций. Организация отдыха и оздоровления детей в санаторно-оздоровительных учреждениях. Организация отдыха и оздоровления детей в загородных стационарных детских оздоровительных лагерях.  Организация пеших походов и экспедиций. Участие в практических обучающих семинарах по подготовке и повышению квалификации педагогических кадров   </t>
    </r>
    <r>
      <rPr>
        <b/>
        <sz val="16"/>
        <rFont val="Times New Roman"/>
        <family val="1"/>
        <charset val="204"/>
      </rPr>
      <t>УО</t>
    </r>
  </si>
  <si>
    <r>
      <t xml:space="preserve">1.6.1.Организация деятельности лагерей с дневным пребыванием детей, лагерей труда и отдыха на базах муниципальных учреждений и организаций. Организация отдыха и оздоровления детей в санаторно-оздоровительных учреждениях. Организация отдыха и оздоровления детей в загородных стационарных детских оздоровительных лагерях.  Организация пеших походов и экспедиций. Участие в практических обучающих семинарах по подготовке и повышению квалификации педагогических кадров   </t>
    </r>
    <r>
      <rPr>
        <b/>
        <sz val="16"/>
        <rFont val="Times New Roman"/>
        <family val="1"/>
        <charset val="204"/>
      </rPr>
      <t>"Дворец спорта", "Феникс"</t>
    </r>
  </si>
  <si>
    <t>1.6.2.Организации культурно-досуговой деятельности и совершенствование условий для развития сферы молодёжного отдыха, массовых видов спорта и туризма, обеспечивающих разумное и полезное проведение детьми свободного времени, их духовно-нравственное развитие</t>
  </si>
  <si>
    <t xml:space="preserve">2.1 Основное мероприятие "Развитие системы оценки качества образования, включающей оценку результатов деятельности по реализации федерального государственного образовательного стандарта и учет динамики достижений каждого обучающегося" </t>
  </si>
  <si>
    <t xml:space="preserve">3.1. Портфель проектов "Образование", региональный проект "Социальная активность" </t>
  </si>
  <si>
    <t>3.1.1. Организация мероприятий в рамках реализации регионального проекта "Социальная активность"</t>
  </si>
  <si>
    <t>3.2.2.Организация и проведение городского конкурса среди общеобразовательных организаций на лучшую подготовку граждан РФ к военной службе</t>
  </si>
  <si>
    <t xml:space="preserve">3.3  Основное мероприятие "Создание условий для разностороннего развития, самореализации и роста созидательной активности молодёжи" </t>
  </si>
  <si>
    <t xml:space="preserve">3.2 Основное мероприятие "Создание условий для развития духовно-нравственных и гражданско,- военно -патриотических качеств детей и молодежи" </t>
  </si>
  <si>
    <t>3.2.1.Организация мероприятий по духовно-нравственному развитию и  формированию гражданско-патриотических качеств детей и молодёжи</t>
  </si>
  <si>
    <t>3.3.1.Организация мероприятий, проектов по повышению уровня потенциала и вовлечению молодежи в творческую деятельность</t>
  </si>
  <si>
    <t xml:space="preserve">3.3.2. Организация мероприятий, проектов по вовлечению молодежи в добровольческую деятельность </t>
  </si>
  <si>
    <t>3.3.3. Поддержка студентов педагогических вузов</t>
  </si>
  <si>
    <t>3.3.4.Субсидии некоммерческим организациям, не являющимся государственными (муниципальными), на выполнение функций ресурсного центра поддержки и развития добровольчества в городе Когалыме"</t>
  </si>
  <si>
    <t xml:space="preserve">3.4 Основное мероприятие "Обеспечение  деятельности учреждения сферы работы с молодёжью и развитие его материально-технической базы" </t>
  </si>
  <si>
    <t>3.4.1.Финансовое и организационно-методическое сопровождение по исполнению  МБУ "МКЦ "Феникс" муниципального задания на оказание муниципальных услуг, укрепление материально-технической базы учреждения</t>
  </si>
  <si>
    <t>4.1  Портфель проектов «Образование», региональный проект «Современная школа»</t>
  </si>
  <si>
    <t xml:space="preserve">4.1.1.Средняя общеобразовательная школа в г. Когалыме (Общеобразовательная организация с универсальной безбарьерной средой)» </t>
  </si>
  <si>
    <t xml:space="preserve">4.3  Основное мероприятие "Финансовое обеспечение полномочий управления образования и ресурсного центра" </t>
  </si>
  <si>
    <t>4.3.1.Финансовое и организационно-методическое сопровождение по исполнению бюджетными, автономными образовательными организациями и организациями дополнительного образования муниципального задания на оказание муниципальных услуг (выполнение работ)</t>
  </si>
  <si>
    <t>4.3.2.Проведение мероприятий аппаратом управления</t>
  </si>
  <si>
    <t>4.3.3.Финансовое и организационно-методическое сопровождение по исполнению  МАУ "Информационно-ресурсный центр  города Когалыма" муниципального задания на оказание муниципальных услуг (выполнение работ), оснащение материально-технической базы  организации.</t>
  </si>
  <si>
    <t>4.4 Основное мероприятие "Обеспечение комплексной безопасности  в образовательных организациях и учреждениях и создание условий для сохранения и укрепления здоровья детей в общеобразовательных организациях" (показатели 21, 22, 25 )</t>
  </si>
  <si>
    <t>4.4.1.Обеспечение комплексной безопасности и комфортных условий образовательной деятельности в учреждениях и организациях общего и дополнительного образования</t>
  </si>
  <si>
    <t>4.4.2 Создание системных механизмов сохранения и укрепления здоровья детей в образовательных организациях</t>
  </si>
  <si>
    <t xml:space="preserve">4.5 Основное мероприятие "Развитие материально-технической базы образовательных организаций" </t>
  </si>
  <si>
    <t>4.5.1. Развитие инфраструктуры общего и дополнительного образования</t>
  </si>
  <si>
    <t xml:space="preserve"> МАУ "ДДТ", МАУ "ДШИ" - организация мероприятий, выезд обучающихся на мероприятия. </t>
  </si>
  <si>
    <t xml:space="preserve">Перечисление МАУ "ИРЦ  г. Когалыма", как уполномоченной организацией, средств организациям - поставщикам образовательных услуг дополнительного образования по сертификатам дополнительного оброазования. </t>
  </si>
  <si>
    <t>В рамках данного мероприятия предусмотрена компенсация затрат, связанных с выплатой заработной платы, налогов и приобретение оборудования для реализации образовательных программ Частный ДС "Академия детства". Согласно фактически предоставленных документов.</t>
  </si>
  <si>
    <t xml:space="preserve">Проведение мероприятий МАУ ДО "ДДТ" в рамкках   реализации регионального проекта  "Социальная активность". </t>
  </si>
  <si>
    <t xml:space="preserve">Финансирование МАУ "ИРЦ г. Когалыма" </t>
  </si>
  <si>
    <t xml:space="preserve">Организация отдыха и оздоровления детей.  ОБ - 22809,2 тыс. рублей в т.ч. : ОБ оплата питания в пришкольных лагерях - 9668,5 тыс. рублей; ОБ приобретение путевок - 13140,7 тыс. руб.;  МБ - 3222,8 тыс. руб. - софинансирование питание. </t>
  </si>
  <si>
    <t>на 1 февраля 2022 года</t>
  </si>
  <si>
    <t>план на 2022 год</t>
  </si>
  <si>
    <t>план на 01.02.2022</t>
  </si>
  <si>
    <t>исполнение на 01.02.2022</t>
  </si>
  <si>
    <t>% исполнения к плану на 01.02.2022</t>
  </si>
  <si>
    <r>
      <t xml:space="preserve">1.5.2.Субсидии частным организациям для осуществления присмотра и ухода за детьми, содержания детей в частных организациях, осуществляющих  образовательную деятельность по реализации образовательных программ дошкольного образования.
</t>
    </r>
    <r>
      <rPr>
        <b/>
        <sz val="10"/>
        <rFont val="Times New Roman"/>
        <family val="1"/>
        <charset val="204"/>
      </rPr>
      <t xml:space="preserve">
</t>
    </r>
    <r>
      <rPr>
        <sz val="10"/>
        <rFont val="Times New Roman"/>
        <family val="1"/>
        <charset val="204"/>
      </rPr>
      <t xml:space="preserve">
</t>
    </r>
  </si>
  <si>
    <t xml:space="preserve">1.5.3.Предоставление субсидии частным организациям осуществляющим образовательную деятельность по реализации образовательных программ дошкольного образования, расположенных на территории города Когалыма 
</t>
  </si>
  <si>
    <r>
      <rPr>
        <b/>
        <sz val="10"/>
        <rFont val="Times New Roman"/>
        <family val="1"/>
        <charset val="204"/>
      </rPr>
      <t xml:space="preserve">1.6.1. Организация отдыха и оздоровления детей. </t>
    </r>
    <r>
      <rPr>
        <sz val="10"/>
        <rFont val="Times New Roman"/>
        <family val="1"/>
        <charset val="204"/>
      </rPr>
      <t xml:space="preserve">
Организация отдыха и оздоровления детей.  ОБ - 22809,2 тыс. рублей в т.ч. : ОБ оплата питания в пришкольных лагерях - 9668,5 тыс. рублей; ОБ приобретение путевок - 13140,7 тыс. руб.;  МБ - 3222,8 тыс. руб. - софинансирование питание. 
</t>
    </r>
    <r>
      <rPr>
        <sz val="10"/>
        <color indexed="10"/>
        <rFont val="Times New Roman"/>
        <family val="1"/>
        <charset val="204"/>
      </rPr>
      <t xml:space="preserve">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</si>
  <si>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 xml:space="preserve">1.6. Организация отдыха и оздоровления детей. 
</t>
  </si>
  <si>
    <t xml:space="preserve">4.1.1.Средняя общеобразовательная школа в г. Когалыме (Общеобразовательная организация с универсальной безбарьерной средой)» 
</t>
  </si>
  <si>
    <r>
      <rPr>
        <b/>
        <sz val="10"/>
        <rFont val="Times New Roman"/>
        <family val="1"/>
        <charset val="204"/>
      </rPr>
      <t xml:space="preserve">п.п.4.1.1.Средняя общеобразовательная школа в г. Когалыме (Общеобразовательная организация с универсальной безбарьерной средой)» </t>
    </r>
    <r>
      <rPr>
        <sz val="10"/>
        <color indexed="1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</si>
  <si>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sz val="10"/>
        <rFont val="Times New Roman"/>
        <family val="1"/>
        <charset val="204"/>
      </rPr>
      <t>В 2022 году предусмотрена реализация следующих мероприятий:</t>
    </r>
    <r>
      <rPr>
        <sz val="10"/>
        <color indexed="10"/>
        <rFont val="Times New Roman"/>
        <family val="1"/>
        <charset val="204"/>
      </rPr>
      <t xml:space="preserve">
</t>
    </r>
    <r>
      <rPr>
        <b/>
        <sz val="10"/>
        <rFont val="Times New Roman"/>
        <family val="1"/>
        <charset val="204"/>
      </rPr>
      <t>1.5.2.Субсидии частным организациям для осуществления присмотра и ухода за детьми, содержания детей в частных организациях, осуществляющих  образовательную деятельность по реализации образовательных программ дошкольного образования.</t>
    </r>
    <r>
      <rPr>
        <sz val="10"/>
        <rFont val="Times New Roman"/>
        <family val="1"/>
        <charset val="204"/>
      </rPr>
      <t xml:space="preserve"> Денежные средства предусмотрены на компенсацию родительской платы, путем предоставления сертификата дошкольника Частный ДС "Академия детства". Оплата производится согласно фактически предоставленных документов. Освоение 360,0 т.р..
</t>
    </r>
    <r>
      <rPr>
        <sz val="10"/>
        <color indexed="10"/>
        <rFont val="Times New Roman"/>
        <family val="1"/>
        <charset val="204"/>
      </rPr>
      <t xml:space="preserve">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</si>
  <si>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0"/>
        <rFont val="Times New Roman"/>
        <family val="1"/>
        <charset val="204"/>
      </rPr>
      <t>1.5.3.Предоставление субсидии частным организациям осуществляющим образовательную деятельность по реализации образовательных программ дошкольного образования, расположенных на территории города Когалыма (Субвенция ОБ).</t>
    </r>
    <r>
      <rPr>
        <sz val="10"/>
        <rFont val="Times New Roman"/>
        <family val="1"/>
        <charset val="204"/>
      </rPr>
      <t xml:space="preserve"> В рамках данного мероприятия предусмотрена компенсация затрат, связанных с выплатой заработной платы, налогов и приобретение оборудования для реализации образовательных программ Частный ДС "Академия детства". Оплата производится согласно фактически предоставленных документов. освоение 1500,0 т.р..</t>
    </r>
    <r>
      <rPr>
        <sz val="10"/>
        <color indexed="10"/>
        <rFont val="Times New Roman"/>
        <family val="1"/>
        <charset val="204"/>
      </rPr>
      <t xml:space="preserve">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</si>
  <si>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Проведение мероприятий</t>
  </si>
  <si>
    <t>Проектная часть</t>
  </si>
  <si>
    <t>Процессная часть</t>
  </si>
  <si>
    <t>В том чсиле:</t>
  </si>
  <si>
    <t>Проектная часть подпрограммы 1</t>
  </si>
  <si>
    <t>ВСЕГО</t>
  </si>
  <si>
    <t>иные источники финансирования</t>
  </si>
  <si>
    <t>Процессная часть подпрограммы 1</t>
  </si>
  <si>
    <t xml:space="preserve">Процессная часть </t>
  </si>
  <si>
    <t>ИТОГО по подпрограмме 2. " Система оценки качества образования и информационная прозрачность системы образования города Когалыма"</t>
  </si>
  <si>
    <t>В том числе:</t>
  </si>
  <si>
    <t>Процессная часть подпрограммы 2</t>
  </si>
  <si>
    <t>Проектная часть подпрограммы 3</t>
  </si>
  <si>
    <t>Процессная часть подпрограммы 3</t>
  </si>
  <si>
    <t>Проектная часть подпрограммы 4</t>
  </si>
  <si>
    <t>Процессная часть подпрограммы 4</t>
  </si>
  <si>
    <t>ПРОЕКТНАЯ ЧАСТЬ В ЦЕЛОМ ПО МУНИЦИПАЛЬНОЙ ПРОГРАММЕ:</t>
  </si>
  <si>
    <t>Портфель проектов "Демография"</t>
  </si>
  <si>
    <t>Портфель проектов "Образование"</t>
  </si>
  <si>
    <t>ПРОЦЕССНАЯ ЧАСТЬ В ЦЕЛОМ ПО МУНИЦИПАЛЬНОЙ ПРОГРАММЕ:</t>
  </si>
  <si>
    <t>Постановление Администрации города Когалыма от 01.03.2022 № 507 "Об утверждении списка победителей и призеров муниципального профессионального конкурса "Учитель года" в 2022 году"</t>
  </si>
  <si>
    <t>1. Муниципальный контракт №0187200001721001483 от 14.10.2021 на выполнение проектно-изыскательских и строительно-монтажных работ. Стоимость работ по контракту 1 499 566,43 тыс. руб. Выполнение ПИР - 12 мес., СМР - 28 мес. с момента выполнения ПИР., ведется выполнение ПИР.
2. Муниципальный контракт №Кг-38.22 от 12.04.2022 на технологическое присоединение к электрическим сетям на сумму 8,13 тыс. руб, срок оказания услуг 1 год.</t>
  </si>
  <si>
    <t>Экономия плановых ассигнований 59,6 тыс. рублей в связи с отменой выезда на окружные олимпиады</t>
  </si>
  <si>
    <t>ПАО "ЛУКОЙЛ"  Реализация мероприятий в рамках проекта "Формула успеха"</t>
  </si>
  <si>
    <t xml:space="preserve">Ежемесячное содержание МАУ "Школа искусств", МАУ "ДДТ". </t>
  </si>
  <si>
    <t xml:space="preserve">Финансирование ШКОЛЫ + д.САДЫ.    Экономия плановых ассигнований 24783,8 тыс. рублей согласно перечисления средств по заключенным соглашениям и фактической потребности учреждений. </t>
  </si>
  <si>
    <t>Финансовое и организационно-методическое сопровождение по исполнению  МБУ "МКЦ "Феникс" муниципального задания на оказание муниципальных услуг, укрепление материально-технической базы учреждения. 2666,1 т.руб. -  экономия планов согласно фактической оплаты расходов непостоянного характера согласно фактически предоставленных счетов.</t>
  </si>
  <si>
    <t>На 31.05.2022  План ОБ - 75639,6 тыс. руб. факт ОБ - 62480,0 тыс. руб.;       план ФБ - 12713,1 тыс. руб. факт - 8987,5 тыс. руб.;   план МБ - 648,4 тыс. руб.   факт - 449,2 тыс. руб.  Исполнение 78,5%. в связи с переводом обучающихся на дистанционное обучение в январе месяце.  Оплата согласно предоставленных счетов по фактическим детодням питания.</t>
  </si>
  <si>
    <t>Денежные средства предусмотрены на уменьшение родительской платы, путем предоставления сертификата дошкольника Частный ДС "Академия детства". Согласно фактически предоставленных документов. Январь 110 чел х 4000  Февраль 94 чел х 4000    Март 97 чел х 4000   Апрель 99 чел х 4000  МАй 90 чел х 4000</t>
  </si>
  <si>
    <t>Во время весенних каникул организованы 7 лагерей с дневным пребыванием детей по 150 человек. Охват отдых в пришкольных лагерях - 1050 чел.                                                                                МАУ "ИРЦ г. Когалыма" - произведена предоплата за приобретение путевок - 6481,4 т. руб.  Июнь организованы 5 лагерей, охват - 440 чел.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</si>
</sst>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\ _₽_-;\-* #,##0.00\ _₽_-;_-* &quot;-&quot;??\ _₽_-;_-@_-"/>
    <numFmt numFmtId="164" formatCode="#,##0.0_ ;[Red]\-#,##0.0\ "/>
    <numFmt numFmtId="165" formatCode="#,##0_ ;[Red]\-#,##0\ "/>
    <numFmt numFmtId="166" formatCode="_(* #,##0.00_);_(* \(#,##0.00\);_(* &quot;-&quot;??_);_(@_)"/>
    <numFmt numFmtId="167" formatCode="#,##0.0"/>
    <numFmt numFmtId="168" formatCode="#,##0.00\ _₽"/>
    <numFmt numFmtId="169" formatCode="_(* #,##0.0_);_(* \(#,##0.0\);_(* &quot;-&quot;??_);_(@_)"/>
    <numFmt numFmtId="170" formatCode="0.0"/>
    <numFmt numFmtId="171" formatCode="_-* #,##0.0_р_._-;\-* #,##0.0_р_._-;_-* &quot;-&quot;?_р_._-;_-@_-"/>
    <numFmt numFmtId="172" formatCode="#,##0.0_ ;\-#,##0.0\ "/>
    <numFmt numFmtId="173" formatCode="_-* #,##0.0\ _₽_-;\-* #,##0.0\ _₽_-;_-* &quot;-&quot;?\ _₽_-;_-@_-"/>
    <numFmt numFmtId="174" formatCode="#,##0.00_р_."/>
  </numFmts>
  <fonts count="27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Arial"/>
      <family val="2"/>
      <charset val="204"/>
    </font>
    <font>
      <b/>
      <sz val="18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3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6" fontId="1" fillId="0" borderId="0" applyFont="0" applyFill="0" applyBorder="0" applyAlignment="0" applyProtection="0"/>
  </cellStyleXfs>
  <cellXfs count="197">
    <xf numFmtId="0" fontId="0" fillId="0" borderId="0" xfId="0"/>
    <xf numFmtId="0" fontId="2" fillId="0" borderId="0" xfId="1" applyFont="1" applyFill="1" applyAlignment="1" applyProtection="1">
      <alignment horizontal="justify" vertical="center" wrapText="1"/>
    </xf>
    <xf numFmtId="0" fontId="2" fillId="0" borderId="0" xfId="1" applyFont="1" applyFill="1" applyAlignment="1" applyProtection="1">
      <alignment vertical="center" wrapText="1"/>
    </xf>
    <xf numFmtId="164" fontId="2" fillId="0" borderId="0" xfId="1" applyNumberFormat="1" applyFont="1" applyFill="1" applyAlignment="1">
      <alignment vertical="center" wrapText="1"/>
    </xf>
    <xf numFmtId="164" fontId="2" fillId="0" borderId="0" xfId="1" applyNumberFormat="1" applyFont="1" applyFill="1" applyAlignment="1" applyProtection="1">
      <alignment vertical="center" wrapText="1"/>
    </xf>
    <xf numFmtId="164" fontId="4" fillId="0" borderId="0" xfId="1" applyNumberFormat="1" applyFont="1" applyFill="1" applyAlignment="1" applyProtection="1">
      <alignment vertical="center" wrapText="1"/>
    </xf>
    <xf numFmtId="0" fontId="6" fillId="0" borderId="0" xfId="1" applyFont="1" applyFill="1" applyAlignment="1" applyProtection="1">
      <alignment horizontal="center" vertical="center" wrapText="1"/>
    </xf>
    <xf numFmtId="164" fontId="6" fillId="0" borderId="1" xfId="1" applyNumberFormat="1" applyFont="1" applyFill="1" applyBorder="1" applyAlignment="1" applyProtection="1">
      <alignment horizontal="center" vertical="center" wrapText="1"/>
    </xf>
    <xf numFmtId="164" fontId="8" fillId="0" borderId="1" xfId="1" applyNumberFormat="1" applyFont="1" applyFill="1" applyBorder="1" applyAlignment="1" applyProtection="1">
      <alignment horizontal="center" vertical="center" wrapText="1"/>
    </xf>
    <xf numFmtId="0" fontId="9" fillId="0" borderId="0" xfId="1" applyFont="1" applyFill="1" applyAlignment="1" applyProtection="1">
      <alignment horizontal="center" vertical="center" wrapText="1"/>
    </xf>
    <xf numFmtId="165" fontId="8" fillId="0" borderId="1" xfId="1" applyNumberFormat="1" applyFont="1" applyFill="1" applyBorder="1" applyAlignment="1" applyProtection="1">
      <alignment horizontal="center" vertical="center" wrapText="1"/>
    </xf>
    <xf numFmtId="165" fontId="7" fillId="0" borderId="1" xfId="1" applyNumberFormat="1" applyFont="1" applyFill="1" applyBorder="1" applyAlignment="1" applyProtection="1">
      <alignment horizontal="center" vertical="center" wrapText="1"/>
    </xf>
    <xf numFmtId="165" fontId="2" fillId="0" borderId="0" xfId="1" applyNumberFormat="1" applyFont="1" applyFill="1" applyAlignment="1" applyProtection="1">
      <alignment horizontal="center" vertical="center" wrapText="1"/>
    </xf>
    <xf numFmtId="164" fontId="6" fillId="0" borderId="1" xfId="1" applyNumberFormat="1" applyFont="1" applyFill="1" applyBorder="1" applyAlignment="1" applyProtection="1">
      <alignment vertical="center" wrapText="1"/>
    </xf>
    <xf numFmtId="164" fontId="7" fillId="0" borderId="1" xfId="1" applyNumberFormat="1" applyFont="1" applyFill="1" applyBorder="1" applyAlignment="1" applyProtection="1">
      <alignment horizontal="center" vertical="center" wrapText="1"/>
    </xf>
    <xf numFmtId="164" fontId="9" fillId="0" borderId="0" xfId="1" applyNumberFormat="1" applyFont="1" applyFill="1" applyBorder="1" applyAlignment="1" applyProtection="1">
      <alignment horizontal="center" vertical="center" wrapText="1"/>
    </xf>
    <xf numFmtId="0" fontId="9" fillId="0" borderId="0" xfId="1" applyFont="1" applyFill="1" applyBorder="1" applyAlignment="1" applyProtection="1">
      <alignment horizontal="center" vertical="center" wrapText="1"/>
    </xf>
    <xf numFmtId="164" fontId="7" fillId="0" borderId="1" xfId="1" applyNumberFormat="1" applyFont="1" applyFill="1" applyBorder="1" applyAlignment="1" applyProtection="1">
      <alignment vertical="center" wrapText="1"/>
    </xf>
    <xf numFmtId="0" fontId="9" fillId="0" borderId="0" xfId="1" applyFont="1" applyFill="1" applyBorder="1" applyAlignment="1" applyProtection="1">
      <alignment vertical="center" wrapText="1"/>
    </xf>
    <xf numFmtId="0" fontId="6" fillId="0" borderId="1" xfId="1" applyFont="1" applyFill="1" applyBorder="1" applyAlignment="1" applyProtection="1">
      <alignment horizontal="justify" wrapText="1"/>
    </xf>
    <xf numFmtId="167" fontId="6" fillId="0" borderId="1" xfId="2" applyNumberFormat="1" applyFont="1" applyFill="1" applyBorder="1" applyAlignment="1" applyProtection="1">
      <alignment vertical="center" wrapText="1"/>
    </xf>
    <xf numFmtId="168" fontId="6" fillId="0" borderId="1" xfId="2" applyNumberFormat="1" applyFont="1" applyFill="1" applyBorder="1" applyAlignment="1" applyProtection="1">
      <alignment vertical="center" wrapText="1"/>
    </xf>
    <xf numFmtId="0" fontId="8" fillId="0" borderId="1" xfId="1" applyFont="1" applyFill="1" applyBorder="1" applyAlignment="1" applyProtection="1">
      <alignment horizontal="justify" wrapText="1"/>
    </xf>
    <xf numFmtId="164" fontId="8" fillId="0" borderId="1" xfId="1" applyNumberFormat="1" applyFont="1" applyFill="1" applyBorder="1" applyAlignment="1" applyProtection="1">
      <alignment vertical="center" wrapText="1"/>
    </xf>
    <xf numFmtId="168" fontId="8" fillId="0" borderId="1" xfId="2" applyNumberFormat="1" applyFont="1" applyFill="1" applyBorder="1" applyAlignment="1" applyProtection="1">
      <alignment vertical="center" wrapText="1"/>
    </xf>
    <xf numFmtId="168" fontId="8" fillId="0" borderId="1" xfId="2" applyNumberFormat="1" applyFont="1" applyFill="1" applyBorder="1" applyAlignment="1" applyProtection="1">
      <alignment horizontal="center" vertical="center" wrapText="1"/>
    </xf>
    <xf numFmtId="168" fontId="6" fillId="0" borderId="1" xfId="2" applyNumberFormat="1" applyFont="1" applyFill="1" applyBorder="1" applyAlignment="1" applyProtection="1">
      <alignment horizontal="center" vertical="center" wrapText="1"/>
    </xf>
    <xf numFmtId="167" fontId="6" fillId="0" borderId="1" xfId="1" applyNumberFormat="1" applyFont="1" applyFill="1" applyBorder="1" applyAlignment="1" applyProtection="1">
      <alignment vertical="center" wrapText="1"/>
    </xf>
    <xf numFmtId="167" fontId="8" fillId="0" borderId="1" xfId="2" applyNumberFormat="1" applyFont="1" applyFill="1" applyBorder="1" applyAlignment="1" applyProtection="1">
      <alignment vertical="center" wrapText="1"/>
    </xf>
    <xf numFmtId="167" fontId="8" fillId="0" borderId="1" xfId="1" applyNumberFormat="1" applyFont="1" applyFill="1" applyBorder="1" applyAlignment="1" applyProtection="1">
      <alignment vertical="center" wrapText="1"/>
    </xf>
    <xf numFmtId="169" fontId="8" fillId="0" borderId="1" xfId="2" applyNumberFormat="1" applyFont="1" applyFill="1" applyBorder="1" applyAlignment="1" applyProtection="1">
      <alignment vertical="center" wrapText="1"/>
    </xf>
    <xf numFmtId="167" fontId="8" fillId="0" borderId="1" xfId="2" applyNumberFormat="1" applyFont="1" applyFill="1" applyBorder="1" applyAlignment="1" applyProtection="1">
      <alignment horizontal="right" vertical="center" wrapText="1"/>
    </xf>
    <xf numFmtId="164" fontId="7" fillId="0" borderId="1" xfId="1" applyNumberFormat="1" applyFont="1" applyFill="1" applyBorder="1" applyAlignment="1" applyProtection="1">
      <alignment vertical="top" wrapText="1"/>
    </xf>
    <xf numFmtId="164" fontId="2" fillId="0" borderId="0" xfId="1" applyNumberFormat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vertical="center" wrapText="1"/>
    </xf>
    <xf numFmtId="3" fontId="6" fillId="0" borderId="1" xfId="2" applyNumberFormat="1" applyFont="1" applyFill="1" applyBorder="1" applyAlignment="1" applyProtection="1">
      <alignment vertical="center" wrapText="1"/>
    </xf>
    <xf numFmtId="164" fontId="7" fillId="0" borderId="1" xfId="1" applyNumberFormat="1" applyFont="1" applyFill="1" applyBorder="1" applyAlignment="1" applyProtection="1">
      <alignment horizontal="left" vertical="top" wrapText="1"/>
    </xf>
    <xf numFmtId="3" fontId="8" fillId="0" borderId="1" xfId="2" applyNumberFormat="1" applyFont="1" applyFill="1" applyBorder="1" applyAlignment="1" applyProtection="1">
      <alignment vertical="center" wrapText="1"/>
    </xf>
    <xf numFmtId="3" fontId="8" fillId="0" borderId="1" xfId="1" applyNumberFormat="1" applyFont="1" applyFill="1" applyBorder="1" applyAlignment="1" applyProtection="1">
      <alignment vertical="center" wrapText="1"/>
    </xf>
    <xf numFmtId="167" fontId="6" fillId="0" borderId="1" xfId="2" applyNumberFormat="1" applyFont="1" applyFill="1" applyBorder="1" applyAlignment="1" applyProtection="1">
      <alignment horizontal="right" vertical="center" wrapText="1"/>
    </xf>
    <xf numFmtId="167" fontId="6" fillId="0" borderId="1" xfId="1" applyNumberFormat="1" applyFont="1" applyFill="1" applyBorder="1" applyAlignment="1" applyProtection="1">
      <alignment horizontal="right" vertical="center" wrapText="1"/>
    </xf>
    <xf numFmtId="164" fontId="6" fillId="0" borderId="1" xfId="1" applyNumberFormat="1" applyFont="1" applyFill="1" applyBorder="1" applyAlignment="1" applyProtection="1">
      <alignment horizontal="right" vertical="center" wrapText="1"/>
    </xf>
    <xf numFmtId="164" fontId="10" fillId="0" borderId="5" xfId="1" applyNumberFormat="1" applyFont="1" applyFill="1" applyBorder="1" applyAlignment="1" applyProtection="1">
      <alignment horizontal="left" vertical="top" wrapText="1"/>
    </xf>
    <xf numFmtId="164" fontId="10" fillId="0" borderId="1" xfId="1" applyNumberFormat="1" applyFont="1" applyFill="1" applyBorder="1" applyAlignment="1" applyProtection="1">
      <alignment vertical="center" wrapText="1"/>
    </xf>
    <xf numFmtId="0" fontId="8" fillId="0" borderId="1" xfId="1" applyFont="1" applyFill="1" applyBorder="1" applyAlignment="1" applyProtection="1">
      <alignment vertical="center" wrapText="1"/>
    </xf>
    <xf numFmtId="169" fontId="8" fillId="0" borderId="1" xfId="2" applyNumberFormat="1" applyFont="1" applyFill="1" applyBorder="1" applyAlignment="1" applyProtection="1">
      <alignment horizontal="justify" wrapText="1"/>
    </xf>
    <xf numFmtId="169" fontId="9" fillId="0" borderId="0" xfId="2" applyNumberFormat="1" applyFont="1" applyFill="1" applyBorder="1" applyAlignment="1" applyProtection="1">
      <alignment vertical="center" wrapText="1"/>
    </xf>
    <xf numFmtId="170" fontId="6" fillId="0" borderId="1" xfId="1" applyNumberFormat="1" applyFont="1" applyFill="1" applyBorder="1" applyAlignment="1" applyProtection="1">
      <alignment vertical="center" wrapText="1"/>
    </xf>
    <xf numFmtId="0" fontId="6" fillId="0" borderId="1" xfId="1" applyFont="1" applyFill="1" applyBorder="1" applyAlignment="1" applyProtection="1">
      <alignment vertical="center" wrapText="1"/>
    </xf>
    <xf numFmtId="164" fontId="10" fillId="0" borderId="1" xfId="1" applyNumberFormat="1" applyFont="1" applyFill="1" applyBorder="1" applyAlignment="1" applyProtection="1">
      <alignment horizontal="left" vertical="top" wrapText="1"/>
    </xf>
    <xf numFmtId="169" fontId="6" fillId="0" borderId="1" xfId="2" applyNumberFormat="1" applyFont="1" applyFill="1" applyBorder="1" applyAlignment="1" applyProtection="1">
      <alignment vertical="center" wrapText="1"/>
    </xf>
    <xf numFmtId="169" fontId="8" fillId="0" borderId="1" xfId="1" applyNumberFormat="1" applyFont="1" applyFill="1" applyBorder="1" applyAlignment="1" applyProtection="1">
      <alignment vertical="center" wrapText="1"/>
    </xf>
    <xf numFmtId="0" fontId="6" fillId="0" borderId="1" xfId="1" applyFont="1" applyFill="1" applyBorder="1" applyAlignment="1" applyProtection="1">
      <alignment horizontal="left" vertical="center" wrapText="1"/>
    </xf>
    <xf numFmtId="0" fontId="8" fillId="0" borderId="1" xfId="1" applyFont="1" applyFill="1" applyBorder="1" applyAlignment="1" applyProtection="1">
      <alignment horizontal="left" vertical="center" wrapText="1"/>
    </xf>
    <xf numFmtId="164" fontId="7" fillId="0" borderId="2" xfId="1" applyNumberFormat="1" applyFont="1" applyFill="1" applyBorder="1" applyAlignment="1" applyProtection="1">
      <alignment vertical="top" wrapText="1"/>
    </xf>
    <xf numFmtId="164" fontId="7" fillId="0" borderId="5" xfId="1" applyNumberFormat="1" applyFont="1" applyFill="1" applyBorder="1" applyAlignment="1" applyProtection="1">
      <alignment vertical="top" wrapText="1"/>
    </xf>
    <xf numFmtId="0" fontId="6" fillId="0" borderId="1" xfId="1" applyFont="1" applyFill="1" applyBorder="1" applyAlignment="1" applyProtection="1">
      <alignment horizontal="justify" vertical="center" wrapText="1"/>
    </xf>
    <xf numFmtId="0" fontId="8" fillId="0" borderId="1" xfId="1" applyFont="1" applyFill="1" applyBorder="1" applyAlignment="1" applyProtection="1">
      <alignment horizontal="justify" vertical="center" wrapText="1"/>
    </xf>
    <xf numFmtId="171" fontId="6" fillId="0" borderId="1" xfId="1" applyNumberFormat="1" applyFont="1" applyFill="1" applyBorder="1" applyAlignment="1" applyProtection="1">
      <alignment vertical="center" wrapText="1"/>
    </xf>
    <xf numFmtId="164" fontId="4" fillId="0" borderId="0" xfId="1" applyNumberFormat="1" applyFont="1" applyFill="1" applyAlignment="1">
      <alignment horizontal="left" vertical="top" wrapText="1"/>
    </xf>
    <xf numFmtId="0" fontId="2" fillId="0" borderId="0" xfId="1" applyFont="1" applyFill="1" applyAlignment="1">
      <alignment vertical="center" wrapText="1"/>
    </xf>
    <xf numFmtId="0" fontId="2" fillId="0" borderId="0" xfId="1" applyFont="1" applyFill="1" applyAlignment="1">
      <alignment horizontal="justify" vertical="center" wrapText="1"/>
    </xf>
    <xf numFmtId="0" fontId="4" fillId="0" borderId="0" xfId="1" applyFont="1" applyFill="1" applyAlignment="1">
      <alignment horizontal="left" vertical="top" wrapText="1"/>
    </xf>
    <xf numFmtId="164" fontId="4" fillId="0" borderId="0" xfId="1" applyNumberFormat="1" applyFont="1" applyFill="1" applyAlignment="1">
      <alignment vertical="center" wrapText="1"/>
    </xf>
    <xf numFmtId="0" fontId="11" fillId="0" borderId="0" xfId="0" applyFont="1" applyBorder="1"/>
    <xf numFmtId="0" fontId="11" fillId="0" borderId="0" xfId="0" applyFont="1"/>
    <xf numFmtId="16" fontId="13" fillId="2" borderId="8" xfId="0" applyNumberFormat="1" applyFont="1" applyFill="1" applyBorder="1" applyAlignment="1">
      <alignment horizontal="left" vertical="center" wrapText="1"/>
    </xf>
    <xf numFmtId="172" fontId="13" fillId="0" borderId="8" xfId="2" applyNumberFormat="1" applyFont="1" applyFill="1" applyBorder="1" applyAlignment="1">
      <alignment horizontal="right" vertical="center"/>
    </xf>
    <xf numFmtId="170" fontId="13" fillId="0" borderId="8" xfId="2" applyNumberFormat="1" applyFont="1" applyFill="1" applyBorder="1" applyAlignment="1">
      <alignment horizontal="right" vertical="center"/>
    </xf>
    <xf numFmtId="16" fontId="13" fillId="2" borderId="1" xfId="0" applyNumberFormat="1" applyFont="1" applyFill="1" applyBorder="1" applyAlignment="1">
      <alignment horizontal="left" vertical="center" wrapText="1"/>
    </xf>
    <xf numFmtId="172" fontId="13" fillId="0" borderId="1" xfId="2" applyNumberFormat="1" applyFont="1" applyFill="1" applyBorder="1" applyAlignment="1">
      <alignment horizontal="right" vertical="center"/>
    </xf>
    <xf numFmtId="170" fontId="13" fillId="0" borderId="1" xfId="2" applyNumberFormat="1" applyFont="1" applyFill="1" applyBorder="1" applyAlignment="1">
      <alignment horizontal="right" vertical="center"/>
    </xf>
    <xf numFmtId="0" fontId="14" fillId="2" borderId="17" xfId="0" applyFont="1" applyFill="1" applyBorder="1" applyAlignment="1">
      <alignment horizontal="left" vertical="center" wrapText="1"/>
    </xf>
    <xf numFmtId="172" fontId="14" fillId="3" borderId="17" xfId="2" applyNumberFormat="1" applyFont="1" applyFill="1" applyBorder="1" applyAlignment="1">
      <alignment horizontal="right" vertical="center"/>
    </xf>
    <xf numFmtId="170" fontId="14" fillId="2" borderId="17" xfId="2" applyNumberFormat="1" applyFont="1" applyFill="1" applyBorder="1" applyAlignment="1">
      <alignment horizontal="right" vertical="center"/>
    </xf>
    <xf numFmtId="0" fontId="19" fillId="2" borderId="1" xfId="0" applyFont="1" applyFill="1" applyBorder="1" applyAlignment="1">
      <alignment horizontal="center" vertical="center" wrapText="1"/>
    </xf>
    <xf numFmtId="0" fontId="20" fillId="0" borderId="0" xfId="0" applyFont="1" applyBorder="1"/>
    <xf numFmtId="0" fontId="20" fillId="0" borderId="0" xfId="0" applyFont="1"/>
    <xf numFmtId="170" fontId="19" fillId="2" borderId="1" xfId="0" applyNumberFormat="1" applyFont="1" applyFill="1" applyBorder="1" applyAlignment="1" applyProtection="1">
      <alignment horizontal="center" vertical="center" wrapText="1"/>
      <protection locked="0"/>
    </xf>
    <xf numFmtId="43" fontId="8" fillId="0" borderId="1" xfId="2" applyNumberFormat="1" applyFont="1" applyFill="1" applyBorder="1" applyAlignment="1" applyProtection="1">
      <alignment vertical="center" wrapText="1"/>
    </xf>
    <xf numFmtId="0" fontId="0" fillId="0" borderId="0" xfId="0" applyFill="1"/>
    <xf numFmtId="172" fontId="11" fillId="0" borderId="0" xfId="0" applyNumberFormat="1" applyFont="1" applyBorder="1"/>
    <xf numFmtId="0" fontId="6" fillId="0" borderId="9" xfId="1" applyFont="1" applyFill="1" applyBorder="1" applyAlignment="1" applyProtection="1">
      <alignment horizontal="left" vertical="center" wrapText="1"/>
    </xf>
    <xf numFmtId="173" fontId="6" fillId="0" borderId="1" xfId="1" applyNumberFormat="1" applyFont="1" applyFill="1" applyBorder="1" applyAlignment="1" applyProtection="1">
      <alignment vertical="center" wrapText="1"/>
    </xf>
    <xf numFmtId="0" fontId="21" fillId="0" borderId="1" xfId="1" applyFont="1" applyFill="1" applyBorder="1" applyAlignment="1" applyProtection="1">
      <alignment horizontal="justify" vertical="center" wrapText="1"/>
    </xf>
    <xf numFmtId="1" fontId="6" fillId="0" borderId="8" xfId="1" applyNumberFormat="1" applyFont="1" applyFill="1" applyBorder="1" applyAlignment="1" applyProtection="1">
      <alignment horizontal="center" vertical="center" wrapText="1"/>
    </xf>
    <xf numFmtId="164" fontId="8" fillId="0" borderId="1" xfId="1" applyNumberFormat="1" applyFont="1" applyFill="1" applyBorder="1" applyAlignment="1">
      <alignment vertical="center" wrapText="1"/>
    </xf>
    <xf numFmtId="0" fontId="5" fillId="5" borderId="9" xfId="1" applyFont="1" applyFill="1" applyBorder="1" applyAlignment="1" applyProtection="1">
      <alignment horizontal="left" vertical="center" wrapText="1"/>
    </xf>
    <xf numFmtId="0" fontId="5" fillId="5" borderId="10" xfId="1" applyFont="1" applyFill="1" applyBorder="1" applyAlignment="1" applyProtection="1">
      <alignment horizontal="left" vertical="center" wrapText="1"/>
    </xf>
    <xf numFmtId="164" fontId="6" fillId="5" borderId="11" xfId="1" applyNumberFormat="1" applyFont="1" applyFill="1" applyBorder="1" applyAlignment="1" applyProtection="1">
      <alignment vertical="center" wrapText="1"/>
    </xf>
    <xf numFmtId="0" fontId="5" fillId="6" borderId="9" xfId="1" applyFont="1" applyFill="1" applyBorder="1" applyAlignment="1" applyProtection="1">
      <alignment horizontal="left" vertical="center" wrapText="1"/>
    </xf>
    <xf numFmtId="167" fontId="8" fillId="6" borderId="10" xfId="2" applyNumberFormat="1" applyFont="1" applyFill="1" applyBorder="1" applyAlignment="1" applyProtection="1">
      <alignment vertical="center" wrapText="1"/>
    </xf>
    <xf numFmtId="167" fontId="8" fillId="6" borderId="10" xfId="1" applyNumberFormat="1" applyFont="1" applyFill="1" applyBorder="1" applyAlignment="1" applyProtection="1">
      <alignment vertical="center" wrapText="1"/>
    </xf>
    <xf numFmtId="168" fontId="8" fillId="6" borderId="10" xfId="2" applyNumberFormat="1" applyFont="1" applyFill="1" applyBorder="1" applyAlignment="1" applyProtection="1">
      <alignment vertical="center" wrapText="1"/>
    </xf>
    <xf numFmtId="164" fontId="6" fillId="6" borderId="10" xfId="1" applyNumberFormat="1" applyFont="1" applyFill="1" applyBorder="1" applyAlignment="1" applyProtection="1">
      <alignment vertical="center" wrapText="1"/>
    </xf>
    <xf numFmtId="164" fontId="6" fillId="6" borderId="11" xfId="1" applyNumberFormat="1" applyFont="1" applyFill="1" applyBorder="1" applyAlignment="1" applyProtection="1">
      <alignment vertical="center" wrapText="1"/>
    </xf>
    <xf numFmtId="0" fontId="6" fillId="0" borderId="1" xfId="1" applyFont="1" applyFill="1" applyBorder="1" applyAlignment="1" applyProtection="1">
      <alignment horizontal="center" wrapText="1"/>
    </xf>
    <xf numFmtId="167" fontId="6" fillId="0" borderId="1" xfId="2" applyNumberFormat="1" applyFont="1" applyFill="1" applyBorder="1" applyAlignment="1" applyProtection="1">
      <alignment horizontal="center" vertical="center" wrapText="1"/>
    </xf>
    <xf numFmtId="167" fontId="6" fillId="0" borderId="1" xfId="1" applyNumberFormat="1" applyFont="1" applyFill="1" applyBorder="1" applyAlignment="1" applyProtection="1">
      <alignment horizontal="center" vertical="center" wrapText="1"/>
    </xf>
    <xf numFmtId="0" fontId="6" fillId="0" borderId="9" xfId="1" applyFont="1" applyFill="1" applyBorder="1" applyAlignment="1" applyProtection="1">
      <alignment horizontal="center" wrapText="1"/>
    </xf>
    <xf numFmtId="167" fontId="6" fillId="0" borderId="10" xfId="1" applyNumberFormat="1" applyFont="1" applyFill="1" applyBorder="1" applyAlignment="1" applyProtection="1">
      <alignment horizontal="center" vertical="center" wrapText="1"/>
    </xf>
    <xf numFmtId="168" fontId="6" fillId="0" borderId="10" xfId="2" applyNumberFormat="1" applyFont="1" applyFill="1" applyBorder="1" applyAlignment="1" applyProtection="1">
      <alignment horizontal="center" vertical="center" wrapText="1"/>
    </xf>
    <xf numFmtId="167" fontId="6" fillId="0" borderId="11" xfId="1" applyNumberFormat="1" applyFont="1" applyFill="1" applyBorder="1" applyAlignment="1" applyProtection="1">
      <alignment horizontal="center" vertical="center" wrapText="1"/>
    </xf>
    <xf numFmtId="0" fontId="6" fillId="5" borderId="1" xfId="1" applyFont="1" applyFill="1" applyBorder="1" applyAlignment="1" applyProtection="1">
      <alignment horizontal="left" wrapText="1"/>
    </xf>
    <xf numFmtId="167" fontId="6" fillId="5" borderId="1" xfId="1" applyNumberFormat="1" applyFont="1" applyFill="1" applyBorder="1" applyAlignment="1" applyProtection="1">
      <alignment horizontal="center" vertical="center" wrapText="1"/>
    </xf>
    <xf numFmtId="168" fontId="6" fillId="5" borderId="1" xfId="2" applyNumberFormat="1" applyFont="1" applyFill="1" applyBorder="1" applyAlignment="1" applyProtection="1">
      <alignment horizontal="center" vertical="center" wrapText="1"/>
    </xf>
    <xf numFmtId="0" fontId="6" fillId="5" borderId="9" xfId="1" applyFont="1" applyFill="1" applyBorder="1" applyAlignment="1" applyProtection="1">
      <alignment horizontal="left" wrapText="1"/>
    </xf>
    <xf numFmtId="0" fontId="6" fillId="6" borderId="9" xfId="1" applyFont="1" applyFill="1" applyBorder="1" applyAlignment="1" applyProtection="1">
      <alignment horizontal="left" wrapText="1"/>
    </xf>
    <xf numFmtId="167" fontId="6" fillId="6" borderId="10" xfId="1" applyNumberFormat="1" applyFont="1" applyFill="1" applyBorder="1" applyAlignment="1" applyProtection="1">
      <alignment horizontal="center" vertical="center" wrapText="1"/>
    </xf>
    <xf numFmtId="168" fontId="6" fillId="6" borderId="10" xfId="2" applyNumberFormat="1" applyFont="1" applyFill="1" applyBorder="1" applyAlignment="1" applyProtection="1">
      <alignment horizontal="center" vertical="center" wrapText="1"/>
    </xf>
    <xf numFmtId="167" fontId="6" fillId="6" borderId="11" xfId="1" applyNumberFormat="1" applyFont="1" applyFill="1" applyBorder="1" applyAlignment="1" applyProtection="1">
      <alignment horizontal="center" vertical="center" wrapText="1"/>
    </xf>
    <xf numFmtId="167" fontId="6" fillId="6" borderId="1" xfId="1" applyNumberFormat="1" applyFont="1" applyFill="1" applyBorder="1" applyAlignment="1" applyProtection="1">
      <alignment horizontal="center" vertical="center" wrapText="1"/>
    </xf>
    <xf numFmtId="168" fontId="6" fillId="6" borderId="1" xfId="2" applyNumberFormat="1" applyFont="1" applyFill="1" applyBorder="1" applyAlignment="1" applyProtection="1">
      <alignment horizontal="center" vertical="center" wrapText="1"/>
    </xf>
    <xf numFmtId="0" fontId="5" fillId="6" borderId="10" xfId="1" applyFont="1" applyFill="1" applyBorder="1" applyAlignment="1" applyProtection="1">
      <alignment horizontal="left" vertical="center" wrapText="1"/>
    </xf>
    <xf numFmtId="168" fontId="8" fillId="5" borderId="1" xfId="2" applyNumberFormat="1" applyFont="1" applyFill="1" applyBorder="1" applyAlignment="1" applyProtection="1">
      <alignment horizontal="center" vertical="center" wrapText="1"/>
    </xf>
    <xf numFmtId="0" fontId="22" fillId="5" borderId="9" xfId="1" applyFont="1" applyFill="1" applyBorder="1" applyAlignment="1" applyProtection="1">
      <alignment horizontal="left" wrapText="1"/>
    </xf>
    <xf numFmtId="168" fontId="8" fillId="6" borderId="1" xfId="2" applyNumberFormat="1" applyFont="1" applyFill="1" applyBorder="1" applyAlignment="1" applyProtection="1">
      <alignment horizontal="center" vertical="center" wrapText="1"/>
    </xf>
    <xf numFmtId="14" fontId="6" fillId="4" borderId="8" xfId="1" applyNumberFormat="1" applyFont="1" applyFill="1" applyBorder="1" applyAlignment="1" applyProtection="1">
      <alignment horizontal="center" vertical="center" wrapText="1"/>
    </xf>
    <xf numFmtId="164" fontId="7" fillId="0" borderId="5" xfId="1" applyNumberFormat="1" applyFont="1" applyFill="1" applyBorder="1" applyAlignment="1" applyProtection="1">
      <alignment horizontal="center" vertical="center" wrapText="1"/>
    </xf>
    <xf numFmtId="2" fontId="6" fillId="0" borderId="1" xfId="1" applyNumberFormat="1" applyFont="1" applyFill="1" applyBorder="1" applyAlignment="1" applyProtection="1">
      <alignment horizontal="center" vertical="center" wrapText="1"/>
    </xf>
    <xf numFmtId="174" fontId="25" fillId="0" borderId="1" xfId="0" applyNumberFormat="1" applyFont="1" applyFill="1" applyBorder="1" applyAlignment="1">
      <alignment horizontal="center" wrapText="1"/>
    </xf>
    <xf numFmtId="174" fontId="25" fillId="0" borderId="1" xfId="0" applyNumberFormat="1" applyFont="1" applyFill="1" applyBorder="1" applyAlignment="1">
      <alignment horizontal="center" vertical="center" wrapText="1"/>
    </xf>
    <xf numFmtId="174" fontId="26" fillId="0" borderId="1" xfId="0" applyNumberFormat="1" applyFont="1" applyFill="1" applyBorder="1" applyAlignment="1">
      <alignment horizontal="center" vertical="center" wrapText="1"/>
    </xf>
    <xf numFmtId="164" fontId="6" fillId="7" borderId="1" xfId="1" applyNumberFormat="1" applyFont="1" applyFill="1" applyBorder="1" applyAlignment="1" applyProtection="1">
      <alignment vertical="center" wrapText="1"/>
    </xf>
    <xf numFmtId="2" fontId="8" fillId="0" borderId="1" xfId="1" applyNumberFormat="1" applyFont="1" applyFill="1" applyBorder="1" applyAlignment="1" applyProtection="1">
      <alignment horizontal="center" vertical="center" wrapText="1"/>
    </xf>
    <xf numFmtId="170" fontId="6" fillId="0" borderId="1" xfId="1" applyNumberFormat="1" applyFont="1" applyFill="1" applyBorder="1" applyAlignment="1" applyProtection="1">
      <alignment horizontal="center" vertical="center" wrapText="1"/>
    </xf>
    <xf numFmtId="170" fontId="8" fillId="0" borderId="1" xfId="1" applyNumberFormat="1" applyFont="1" applyFill="1" applyBorder="1" applyAlignment="1" applyProtection="1">
      <alignment horizontal="center" vertical="center" wrapText="1"/>
    </xf>
    <xf numFmtId="0" fontId="8" fillId="0" borderId="1" xfId="1" applyFont="1" applyFill="1" applyBorder="1" applyAlignment="1" applyProtection="1">
      <alignment horizontal="center" vertical="center" wrapText="1"/>
    </xf>
    <xf numFmtId="168" fontId="8" fillId="0" borderId="1" xfId="1" applyNumberFormat="1" applyFont="1" applyFill="1" applyBorder="1" applyAlignment="1" applyProtection="1">
      <alignment horizontal="center" vertical="center" wrapText="1"/>
    </xf>
    <xf numFmtId="167" fontId="8" fillId="0" borderId="1" xfId="1" applyNumberFormat="1" applyFont="1" applyFill="1" applyBorder="1" applyAlignment="1" applyProtection="1">
      <alignment horizontal="center" vertical="center" wrapText="1"/>
    </xf>
    <xf numFmtId="164" fontId="7" fillId="0" borderId="5" xfId="1" applyNumberFormat="1" applyFont="1" applyFill="1" applyBorder="1" applyAlignment="1" applyProtection="1">
      <alignment horizontal="left" vertical="top" wrapText="1"/>
    </xf>
    <xf numFmtId="164" fontId="7" fillId="0" borderId="8" xfId="1" applyNumberFormat="1" applyFont="1" applyFill="1" applyBorder="1" applyAlignment="1" applyProtection="1">
      <alignment horizontal="left" vertical="top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0" fontId="6" fillId="0" borderId="1" xfId="1" applyFont="1" applyFill="1" applyBorder="1" applyAlignment="1" applyProtection="1">
      <alignment horizontal="center" vertical="center" wrapText="1"/>
    </xf>
    <xf numFmtId="164" fontId="7" fillId="0" borderId="5" xfId="1" applyNumberFormat="1" applyFont="1" applyFill="1" applyBorder="1" applyAlignment="1" applyProtection="1">
      <alignment horizontal="left" vertical="top" wrapText="1"/>
    </xf>
    <xf numFmtId="0" fontId="8" fillId="0" borderId="0" xfId="1" applyFont="1" applyFill="1" applyAlignment="1">
      <alignment horizontal="left" vertical="center" wrapText="1"/>
    </xf>
    <xf numFmtId="0" fontId="8" fillId="0" borderId="9" xfId="1" applyFont="1" applyFill="1" applyBorder="1" applyAlignment="1" applyProtection="1">
      <alignment horizontal="left" vertical="center" wrapText="1"/>
    </xf>
    <xf numFmtId="0" fontId="8" fillId="0" borderId="10" xfId="1" applyFont="1" applyFill="1" applyBorder="1" applyAlignment="1" applyProtection="1">
      <alignment horizontal="left" vertical="center" wrapText="1"/>
    </xf>
    <xf numFmtId="0" fontId="8" fillId="0" borderId="11" xfId="1" applyFont="1" applyFill="1" applyBorder="1" applyAlignment="1" applyProtection="1">
      <alignment horizontal="left" vertical="center" wrapText="1"/>
    </xf>
    <xf numFmtId="164" fontId="7" fillId="0" borderId="2" xfId="1" applyNumberFormat="1" applyFont="1" applyFill="1" applyBorder="1" applyAlignment="1" applyProtection="1">
      <alignment horizontal="left" vertical="top" wrapText="1"/>
    </xf>
    <xf numFmtId="164" fontId="7" fillId="0" borderId="5" xfId="1" applyNumberFormat="1" applyFont="1" applyFill="1" applyBorder="1" applyAlignment="1" applyProtection="1">
      <alignment horizontal="left" vertical="top" wrapText="1"/>
    </xf>
    <xf numFmtId="0" fontId="5" fillId="0" borderId="9" xfId="1" applyFont="1" applyFill="1" applyBorder="1" applyAlignment="1" applyProtection="1">
      <alignment horizontal="left" vertical="center" wrapText="1"/>
    </xf>
    <xf numFmtId="0" fontId="5" fillId="0" borderId="10" xfId="1" applyFont="1" applyFill="1" applyBorder="1" applyAlignment="1" applyProtection="1">
      <alignment horizontal="left" vertical="center" wrapText="1"/>
    </xf>
    <xf numFmtId="164" fontId="7" fillId="0" borderId="8" xfId="1" applyNumberFormat="1" applyFont="1" applyFill="1" applyBorder="1" applyAlignment="1" applyProtection="1">
      <alignment horizontal="left" vertical="top" wrapText="1"/>
    </xf>
    <xf numFmtId="164" fontId="9" fillId="0" borderId="12" xfId="1" applyNumberFormat="1" applyFont="1" applyFill="1" applyBorder="1" applyAlignment="1" applyProtection="1">
      <alignment horizontal="center" vertical="center" wrapText="1"/>
    </xf>
    <xf numFmtId="0" fontId="5" fillId="0" borderId="11" xfId="1" applyFont="1" applyFill="1" applyBorder="1" applyAlignment="1" applyProtection="1">
      <alignment horizontal="left" vertical="center" wrapText="1"/>
    </xf>
    <xf numFmtId="0" fontId="5" fillId="7" borderId="9" xfId="1" applyFont="1" applyFill="1" applyBorder="1" applyAlignment="1" applyProtection="1">
      <alignment horizontal="left" vertical="center" wrapText="1"/>
    </xf>
    <xf numFmtId="0" fontId="5" fillId="7" borderId="10" xfId="1" applyFont="1" applyFill="1" applyBorder="1" applyAlignment="1" applyProtection="1">
      <alignment horizontal="left" vertical="center" wrapText="1"/>
    </xf>
    <xf numFmtId="0" fontId="5" fillId="7" borderId="11" xfId="1" applyFont="1" applyFill="1" applyBorder="1" applyAlignment="1" applyProtection="1">
      <alignment horizontal="left" vertical="center" wrapText="1"/>
    </xf>
    <xf numFmtId="164" fontId="7" fillId="0" borderId="2" xfId="1" applyNumberFormat="1" applyFont="1" applyFill="1" applyBorder="1" applyAlignment="1" applyProtection="1">
      <alignment horizontal="center" vertical="top" wrapText="1"/>
    </xf>
    <xf numFmtId="164" fontId="7" fillId="0" borderId="5" xfId="1" applyNumberFormat="1" applyFont="1" applyFill="1" applyBorder="1" applyAlignment="1" applyProtection="1">
      <alignment horizontal="center" vertical="top" wrapText="1"/>
    </xf>
    <xf numFmtId="164" fontId="7" fillId="0" borderId="8" xfId="1" applyNumberFormat="1" applyFont="1" applyFill="1" applyBorder="1" applyAlignment="1" applyProtection="1">
      <alignment horizontal="center" vertical="top" wrapText="1"/>
    </xf>
    <xf numFmtId="164" fontId="6" fillId="0" borderId="3" xfId="1" applyNumberFormat="1" applyFont="1" applyFill="1" applyBorder="1" applyAlignment="1" applyProtection="1">
      <alignment horizontal="center" vertical="center" wrapText="1"/>
    </xf>
    <xf numFmtId="164" fontId="6" fillId="0" borderId="4" xfId="1" applyNumberFormat="1" applyFont="1" applyFill="1" applyBorder="1" applyAlignment="1" applyProtection="1">
      <alignment horizontal="center" vertical="center" wrapText="1"/>
    </xf>
    <xf numFmtId="164" fontId="6" fillId="0" borderId="6" xfId="1" applyNumberFormat="1" applyFont="1" applyFill="1" applyBorder="1" applyAlignment="1" applyProtection="1">
      <alignment horizontal="center" vertical="center" wrapText="1"/>
    </xf>
    <xf numFmtId="164" fontId="6" fillId="0" borderId="7" xfId="1" applyNumberFormat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 applyProtection="1">
      <alignment horizontal="center" vertical="center" wrapText="1"/>
    </xf>
    <xf numFmtId="164" fontId="8" fillId="0" borderId="2" xfId="1" applyNumberFormat="1" applyFont="1" applyFill="1" applyBorder="1" applyAlignment="1" applyProtection="1">
      <alignment horizontal="left" vertical="top" wrapText="1"/>
    </xf>
    <xf numFmtId="164" fontId="8" fillId="0" borderId="5" xfId="1" applyNumberFormat="1" applyFont="1" applyFill="1" applyBorder="1" applyAlignment="1" applyProtection="1">
      <alignment horizontal="left" vertical="top" wrapText="1"/>
    </xf>
    <xf numFmtId="164" fontId="8" fillId="0" borderId="8" xfId="1" applyNumberFormat="1" applyFont="1" applyFill="1" applyBorder="1" applyAlignment="1" applyProtection="1">
      <alignment horizontal="left" vertical="top" wrapText="1"/>
    </xf>
    <xf numFmtId="164" fontId="3" fillId="0" borderId="0" xfId="1" applyNumberFormat="1" applyFont="1" applyFill="1" applyAlignment="1">
      <alignment horizontal="left" vertical="center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0" fontId="6" fillId="0" borderId="1" xfId="1" applyFont="1" applyFill="1" applyBorder="1" applyAlignment="1" applyProtection="1">
      <alignment horizontal="center" vertical="center" wrapText="1"/>
    </xf>
    <xf numFmtId="164" fontId="6" fillId="0" borderId="2" xfId="1" applyNumberFormat="1" applyFont="1" applyFill="1" applyBorder="1" applyAlignment="1" applyProtection="1">
      <alignment horizontal="center" vertical="center" wrapText="1"/>
    </xf>
    <xf numFmtId="164" fontId="6" fillId="0" borderId="5" xfId="1" applyNumberFormat="1" applyFont="1" applyFill="1" applyBorder="1" applyAlignment="1" applyProtection="1">
      <alignment horizontal="center" vertical="center" wrapText="1"/>
    </xf>
    <xf numFmtId="0" fontId="12" fillId="0" borderId="8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 wrapText="1"/>
    </xf>
    <xf numFmtId="172" fontId="15" fillId="4" borderId="13" xfId="2" applyNumberFormat="1" applyFont="1" applyFill="1" applyBorder="1" applyAlignment="1">
      <alignment horizontal="left" vertical="center" wrapText="1"/>
    </xf>
    <xf numFmtId="172" fontId="15" fillId="4" borderId="14" xfId="2" applyNumberFormat="1" applyFont="1" applyFill="1" applyBorder="1" applyAlignment="1">
      <alignment horizontal="left" vertical="center" wrapText="1"/>
    </xf>
    <xf numFmtId="172" fontId="15" fillId="4" borderId="15" xfId="2" applyNumberFormat="1" applyFont="1" applyFill="1" applyBorder="1" applyAlignment="1">
      <alignment horizontal="left" vertical="center" wrapText="1"/>
    </xf>
    <xf numFmtId="172" fontId="15" fillId="4" borderId="12" xfId="2" applyNumberFormat="1" applyFont="1" applyFill="1" applyBorder="1" applyAlignment="1">
      <alignment horizontal="left" vertical="center" wrapText="1"/>
    </xf>
    <xf numFmtId="172" fontId="15" fillId="4" borderId="0" xfId="2" applyNumberFormat="1" applyFont="1" applyFill="1" applyBorder="1" applyAlignment="1">
      <alignment horizontal="left" vertical="center" wrapText="1"/>
    </xf>
    <xf numFmtId="172" fontId="15" fillId="4" borderId="16" xfId="2" applyNumberFormat="1" applyFont="1" applyFill="1" applyBorder="1" applyAlignment="1">
      <alignment horizontal="left" vertical="center" wrapText="1"/>
    </xf>
    <xf numFmtId="172" fontId="15" fillId="4" borderId="18" xfId="2" applyNumberFormat="1" applyFont="1" applyFill="1" applyBorder="1" applyAlignment="1">
      <alignment horizontal="left" vertical="center" wrapText="1"/>
    </xf>
    <xf numFmtId="172" fontId="15" fillId="4" borderId="19" xfId="2" applyNumberFormat="1" applyFont="1" applyFill="1" applyBorder="1" applyAlignment="1">
      <alignment horizontal="left" vertical="center" wrapText="1"/>
    </xf>
    <xf numFmtId="172" fontId="15" fillId="4" borderId="20" xfId="2" applyNumberFormat="1" applyFont="1" applyFill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 wrapText="1"/>
    </xf>
    <xf numFmtId="16" fontId="17" fillId="2" borderId="1" xfId="0" applyNumberFormat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170" fontId="19" fillId="2" borderId="1" xfId="0" applyNumberFormat="1" applyFont="1" applyFill="1" applyBorder="1" applyAlignment="1" applyProtection="1">
      <alignment horizontal="center" vertical="center" wrapText="1"/>
      <protection locked="0"/>
    </xf>
    <xf numFmtId="170" fontId="19" fillId="2" borderId="2" xfId="0" applyNumberFormat="1" applyFont="1" applyFill="1" applyBorder="1" applyAlignment="1" applyProtection="1">
      <alignment horizontal="center" vertical="center" wrapText="1"/>
      <protection locked="0"/>
    </xf>
    <xf numFmtId="172" fontId="15" fillId="0" borderId="13" xfId="2" applyNumberFormat="1" applyFont="1" applyFill="1" applyBorder="1" applyAlignment="1">
      <alignment horizontal="left" vertical="center" wrapText="1"/>
    </xf>
    <xf numFmtId="172" fontId="15" fillId="0" borderId="14" xfId="2" applyNumberFormat="1" applyFont="1" applyFill="1" applyBorder="1" applyAlignment="1">
      <alignment horizontal="left" vertical="center" wrapText="1"/>
    </xf>
    <xf numFmtId="172" fontId="15" fillId="0" borderId="15" xfId="2" applyNumberFormat="1" applyFont="1" applyFill="1" applyBorder="1" applyAlignment="1">
      <alignment horizontal="left" vertical="center" wrapText="1"/>
    </xf>
    <xf numFmtId="172" fontId="15" fillId="0" borderId="12" xfId="2" applyNumberFormat="1" applyFont="1" applyFill="1" applyBorder="1" applyAlignment="1">
      <alignment horizontal="left" vertical="center" wrapText="1"/>
    </xf>
    <xf numFmtId="172" fontId="15" fillId="0" borderId="0" xfId="2" applyNumberFormat="1" applyFont="1" applyFill="1" applyBorder="1" applyAlignment="1">
      <alignment horizontal="left" vertical="center" wrapText="1"/>
    </xf>
    <xf numFmtId="172" fontId="15" fillId="0" borderId="16" xfId="2" applyNumberFormat="1" applyFont="1" applyFill="1" applyBorder="1" applyAlignment="1">
      <alignment horizontal="left" vertical="center" wrapText="1"/>
    </xf>
    <xf numFmtId="172" fontId="15" fillId="0" borderId="18" xfId="2" applyNumberFormat="1" applyFont="1" applyFill="1" applyBorder="1" applyAlignment="1">
      <alignment horizontal="left" vertical="center" wrapText="1"/>
    </xf>
    <xf numFmtId="172" fontId="15" fillId="0" borderId="19" xfId="2" applyNumberFormat="1" applyFont="1" applyFill="1" applyBorder="1" applyAlignment="1">
      <alignment horizontal="left" vertical="center" wrapText="1"/>
    </xf>
    <xf numFmtId="172" fontId="15" fillId="0" borderId="20" xfId="2" applyNumberFormat="1" applyFont="1" applyFill="1" applyBorder="1" applyAlignment="1">
      <alignment horizontal="left" vertical="center" wrapText="1"/>
    </xf>
    <xf numFmtId="164" fontId="7" fillId="4" borderId="2" xfId="1" applyNumberFormat="1" applyFont="1" applyFill="1" applyBorder="1" applyAlignment="1" applyProtection="1">
      <alignment horizontal="left" vertical="top" wrapText="1"/>
    </xf>
    <xf numFmtId="164" fontId="7" fillId="4" borderId="5" xfId="1" applyNumberFormat="1" applyFont="1" applyFill="1" applyBorder="1" applyAlignment="1" applyProtection="1">
      <alignment horizontal="left" vertical="top" wrapText="1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Medium9"/>
  <colors>
    <mruColors>
      <color rgb="FF00FF99"/>
      <color rgb="FFFFCCCC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J385"/>
  <sheetViews>
    <sheetView tabSelected="1" view="pageBreakPreview" zoomScale="60" zoomScaleNormal="50" workbookViewId="0">
      <pane ySplit="8" topLeftCell="A9" activePane="bottomLeft" state="frozen"/>
      <selection pane="bottomLeft" activeCell="A19" sqref="A19:XFD28"/>
    </sheetView>
  </sheetViews>
  <sheetFormatPr defaultColWidth="9.140625" defaultRowHeight="15" x14ac:dyDescent="0.25"/>
  <cols>
    <col min="1" max="1" width="48.85546875" style="80" customWidth="1"/>
    <col min="2" max="3" width="15.85546875" style="80" bestFit="1" customWidth="1"/>
    <col min="4" max="4" width="20.140625" style="80" customWidth="1"/>
    <col min="5" max="5" width="18.5703125" style="80" customWidth="1"/>
    <col min="6" max="6" width="21.85546875" style="80" bestFit="1" customWidth="1"/>
    <col min="7" max="7" width="23.28515625" style="80" bestFit="1" customWidth="1"/>
    <col min="8" max="8" width="16.7109375" style="80" customWidth="1"/>
    <col min="9" max="9" width="18.7109375" style="80" customWidth="1"/>
    <col min="10" max="10" width="16.5703125" style="80" customWidth="1"/>
    <col min="11" max="11" width="19" style="80" customWidth="1"/>
    <col min="12" max="12" width="18.42578125" style="80" customWidth="1"/>
    <col min="13" max="13" width="15.85546875" style="80" customWidth="1"/>
    <col min="14" max="14" width="16.42578125" style="80" customWidth="1"/>
    <col min="15" max="15" width="17" style="80" customWidth="1"/>
    <col min="16" max="16" width="15.5703125" style="80" customWidth="1"/>
    <col min="17" max="17" width="16.42578125" style="80" customWidth="1"/>
    <col min="18" max="18" width="16.7109375" style="80" customWidth="1"/>
    <col min="19" max="19" width="17.85546875" style="80" customWidth="1"/>
    <col min="20" max="20" width="13.5703125" style="80" bestFit="1" customWidth="1"/>
    <col min="21" max="21" width="16.42578125" style="80" customWidth="1"/>
    <col min="22" max="22" width="15.28515625" style="80" customWidth="1"/>
    <col min="23" max="23" width="17" style="80" customWidth="1"/>
    <col min="24" max="24" width="16" style="80" customWidth="1"/>
    <col min="25" max="25" width="18.140625" style="80" customWidth="1"/>
    <col min="26" max="26" width="16.5703125" style="80" customWidth="1"/>
    <col min="27" max="27" width="18.42578125" style="80" customWidth="1"/>
    <col min="28" max="28" width="16" style="80" customWidth="1"/>
    <col min="29" max="29" width="18.140625" style="80" customWidth="1"/>
    <col min="30" max="30" width="17" style="80" customWidth="1"/>
    <col min="31" max="31" width="18.42578125" style="80" customWidth="1"/>
    <col min="32" max="32" width="99.140625" style="80" customWidth="1"/>
    <col min="33" max="33" width="19.5703125" style="80" customWidth="1"/>
    <col min="34" max="34" width="13.5703125" style="80" bestFit="1" customWidth="1"/>
    <col min="35" max="35" width="12.42578125" style="80" bestFit="1" customWidth="1"/>
    <col min="36" max="16384" width="9.140625" style="80"/>
  </cols>
  <sheetData>
    <row r="1" spans="1:62" ht="20.25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160"/>
      <c r="U1" s="160"/>
      <c r="V1" s="160"/>
      <c r="W1" s="160"/>
      <c r="X1" s="160"/>
      <c r="Y1" s="160"/>
      <c r="Z1" s="3"/>
      <c r="AA1" s="3"/>
      <c r="AB1" s="3"/>
      <c r="AC1" s="4"/>
      <c r="AD1" s="4"/>
      <c r="AE1" s="4"/>
      <c r="AF1" s="5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</row>
    <row r="2" spans="1:62" ht="20.25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160"/>
      <c r="U2" s="160"/>
      <c r="V2" s="160"/>
      <c r="W2" s="160"/>
      <c r="X2" s="160"/>
      <c r="Y2" s="160"/>
      <c r="Z2" s="160"/>
      <c r="AA2" s="160"/>
      <c r="AB2" s="160"/>
      <c r="AC2" s="160"/>
      <c r="AD2" s="160"/>
      <c r="AE2" s="4"/>
      <c r="AF2" s="5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</row>
    <row r="3" spans="1:62" ht="20.25" x14ac:dyDescent="0.25">
      <c r="A3" s="161" t="s">
        <v>0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2"/>
      <c r="Q3" s="2"/>
      <c r="R3" s="2"/>
      <c r="S3" s="2"/>
      <c r="T3" s="160"/>
      <c r="U3" s="160"/>
      <c r="V3" s="160"/>
      <c r="W3" s="160"/>
      <c r="X3" s="160"/>
      <c r="Y3" s="160"/>
      <c r="Z3" s="160"/>
      <c r="AA3" s="160"/>
      <c r="AB3" s="160"/>
      <c r="AC3" s="160"/>
      <c r="AD3" s="160"/>
      <c r="AE3" s="4"/>
      <c r="AF3" s="5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</row>
    <row r="4" spans="1:62" ht="20.25" x14ac:dyDescent="0.25">
      <c r="A4" s="161" t="s">
        <v>1</v>
      </c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2"/>
      <c r="Q4" s="2"/>
      <c r="R4" s="2"/>
      <c r="S4" s="2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5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</row>
    <row r="5" spans="1:62" ht="20.25" x14ac:dyDescent="0.25">
      <c r="A5" s="132"/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2"/>
      <c r="Q5" s="2"/>
      <c r="R5" s="2"/>
      <c r="S5" s="2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5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</row>
    <row r="6" spans="1:62" ht="18.75" x14ac:dyDescent="0.25">
      <c r="A6" s="162" t="s">
        <v>2</v>
      </c>
      <c r="B6" s="163" t="s">
        <v>3</v>
      </c>
      <c r="C6" s="163" t="s">
        <v>3</v>
      </c>
      <c r="D6" s="163" t="s">
        <v>4</v>
      </c>
      <c r="E6" s="163" t="s">
        <v>5</v>
      </c>
      <c r="F6" s="152" t="s">
        <v>6</v>
      </c>
      <c r="G6" s="153"/>
      <c r="H6" s="152" t="s">
        <v>7</v>
      </c>
      <c r="I6" s="153"/>
      <c r="J6" s="152" t="s">
        <v>8</v>
      </c>
      <c r="K6" s="153"/>
      <c r="L6" s="152" t="s">
        <v>9</v>
      </c>
      <c r="M6" s="153"/>
      <c r="N6" s="152" t="s">
        <v>10</v>
      </c>
      <c r="O6" s="153"/>
      <c r="P6" s="152" t="s">
        <v>11</v>
      </c>
      <c r="Q6" s="153"/>
      <c r="R6" s="152" t="s">
        <v>12</v>
      </c>
      <c r="S6" s="153"/>
      <c r="T6" s="152" t="s">
        <v>13</v>
      </c>
      <c r="U6" s="153"/>
      <c r="V6" s="152" t="s">
        <v>14</v>
      </c>
      <c r="W6" s="153"/>
      <c r="X6" s="152" t="s">
        <v>15</v>
      </c>
      <c r="Y6" s="153"/>
      <c r="Z6" s="152" t="s">
        <v>16</v>
      </c>
      <c r="AA6" s="153"/>
      <c r="AB6" s="152" t="s">
        <v>17</v>
      </c>
      <c r="AC6" s="153"/>
      <c r="AD6" s="152" t="s">
        <v>18</v>
      </c>
      <c r="AE6" s="153"/>
      <c r="AF6" s="156" t="s">
        <v>19</v>
      </c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</row>
    <row r="7" spans="1:62" ht="18.75" x14ac:dyDescent="0.25">
      <c r="A7" s="162"/>
      <c r="B7" s="164"/>
      <c r="C7" s="164"/>
      <c r="D7" s="164"/>
      <c r="E7" s="164"/>
      <c r="F7" s="154"/>
      <c r="G7" s="155"/>
      <c r="H7" s="154"/>
      <c r="I7" s="155"/>
      <c r="J7" s="154"/>
      <c r="K7" s="155"/>
      <c r="L7" s="154"/>
      <c r="M7" s="155"/>
      <c r="N7" s="154"/>
      <c r="O7" s="155"/>
      <c r="P7" s="154"/>
      <c r="Q7" s="155"/>
      <c r="R7" s="154"/>
      <c r="S7" s="155"/>
      <c r="T7" s="154"/>
      <c r="U7" s="155"/>
      <c r="V7" s="154"/>
      <c r="W7" s="155"/>
      <c r="X7" s="154"/>
      <c r="Y7" s="155"/>
      <c r="Z7" s="154"/>
      <c r="AA7" s="155"/>
      <c r="AB7" s="154"/>
      <c r="AC7" s="155"/>
      <c r="AD7" s="154"/>
      <c r="AE7" s="155"/>
      <c r="AF7" s="15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</row>
    <row r="8" spans="1:62" ht="37.5" x14ac:dyDescent="0.25">
      <c r="A8" s="162"/>
      <c r="B8" s="85" t="s">
        <v>56</v>
      </c>
      <c r="C8" s="117">
        <v>44742</v>
      </c>
      <c r="D8" s="117">
        <v>44742</v>
      </c>
      <c r="E8" s="117">
        <v>44742</v>
      </c>
      <c r="F8" s="7" t="s">
        <v>20</v>
      </c>
      <c r="G8" s="7" t="s">
        <v>21</v>
      </c>
      <c r="H8" s="8" t="s">
        <v>22</v>
      </c>
      <c r="I8" s="8" t="s">
        <v>23</v>
      </c>
      <c r="J8" s="8" t="s">
        <v>22</v>
      </c>
      <c r="K8" s="8" t="s">
        <v>23</v>
      </c>
      <c r="L8" s="8" t="s">
        <v>22</v>
      </c>
      <c r="M8" s="8" t="s">
        <v>23</v>
      </c>
      <c r="N8" s="8" t="s">
        <v>22</v>
      </c>
      <c r="O8" s="8" t="s">
        <v>23</v>
      </c>
      <c r="P8" s="8" t="s">
        <v>22</v>
      </c>
      <c r="Q8" s="8" t="s">
        <v>23</v>
      </c>
      <c r="R8" s="8" t="s">
        <v>22</v>
      </c>
      <c r="S8" s="8" t="s">
        <v>23</v>
      </c>
      <c r="T8" s="8" t="s">
        <v>22</v>
      </c>
      <c r="U8" s="8" t="s">
        <v>23</v>
      </c>
      <c r="V8" s="8" t="s">
        <v>22</v>
      </c>
      <c r="W8" s="8" t="s">
        <v>23</v>
      </c>
      <c r="X8" s="8" t="s">
        <v>22</v>
      </c>
      <c r="Y8" s="8" t="s">
        <v>23</v>
      </c>
      <c r="Z8" s="8" t="s">
        <v>22</v>
      </c>
      <c r="AA8" s="8" t="s">
        <v>23</v>
      </c>
      <c r="AB8" s="8" t="s">
        <v>22</v>
      </c>
      <c r="AC8" s="8" t="s">
        <v>23</v>
      </c>
      <c r="AD8" s="8" t="s">
        <v>22</v>
      </c>
      <c r="AE8" s="8" t="s">
        <v>23</v>
      </c>
      <c r="AF8" s="156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</row>
    <row r="9" spans="1:62" ht="18.75" x14ac:dyDescent="0.25">
      <c r="A9" s="10">
        <v>1</v>
      </c>
      <c r="B9" s="10">
        <v>2</v>
      </c>
      <c r="C9" s="10">
        <v>3</v>
      </c>
      <c r="D9" s="10">
        <v>4</v>
      </c>
      <c r="E9" s="10">
        <v>5</v>
      </c>
      <c r="F9" s="10">
        <v>6</v>
      </c>
      <c r="G9" s="10">
        <v>7</v>
      </c>
      <c r="H9" s="10">
        <v>8</v>
      </c>
      <c r="I9" s="10">
        <v>9</v>
      </c>
      <c r="J9" s="10">
        <v>10</v>
      </c>
      <c r="K9" s="10">
        <v>11</v>
      </c>
      <c r="L9" s="10">
        <v>12</v>
      </c>
      <c r="M9" s="10">
        <v>13</v>
      </c>
      <c r="N9" s="10">
        <v>14</v>
      </c>
      <c r="O9" s="10">
        <v>15</v>
      </c>
      <c r="P9" s="10">
        <v>16</v>
      </c>
      <c r="Q9" s="10">
        <v>17</v>
      </c>
      <c r="R9" s="10">
        <v>18</v>
      </c>
      <c r="S9" s="10">
        <v>19</v>
      </c>
      <c r="T9" s="10">
        <v>20</v>
      </c>
      <c r="U9" s="10">
        <v>21</v>
      </c>
      <c r="V9" s="10">
        <v>22</v>
      </c>
      <c r="W9" s="10">
        <v>23</v>
      </c>
      <c r="X9" s="10">
        <v>24</v>
      </c>
      <c r="Y9" s="10">
        <v>25</v>
      </c>
      <c r="Z9" s="10">
        <v>26</v>
      </c>
      <c r="AA9" s="10">
        <v>27</v>
      </c>
      <c r="AB9" s="10">
        <v>28</v>
      </c>
      <c r="AC9" s="10">
        <v>29</v>
      </c>
      <c r="AD9" s="10">
        <v>30</v>
      </c>
      <c r="AE9" s="10">
        <v>31</v>
      </c>
      <c r="AF9" s="11">
        <v>32</v>
      </c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</row>
    <row r="10" spans="1:62" ht="20.25" x14ac:dyDescent="0.25">
      <c r="A10" s="146" t="s">
        <v>24</v>
      </c>
      <c r="B10" s="147"/>
      <c r="C10" s="147"/>
      <c r="D10" s="147"/>
      <c r="E10" s="147"/>
      <c r="F10" s="147"/>
      <c r="G10" s="147"/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147"/>
      <c r="S10" s="147"/>
      <c r="T10" s="147"/>
      <c r="U10" s="147"/>
      <c r="V10" s="147"/>
      <c r="W10" s="147"/>
      <c r="X10" s="147"/>
      <c r="Y10" s="147"/>
      <c r="Z10" s="147"/>
      <c r="AA10" s="147"/>
      <c r="AB10" s="147"/>
      <c r="AC10" s="147"/>
      <c r="AD10" s="148"/>
      <c r="AE10" s="13"/>
      <c r="AF10" s="14"/>
      <c r="AG10" s="15"/>
      <c r="AH10" s="15"/>
      <c r="AI10" s="15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</row>
    <row r="11" spans="1:62" ht="20.25" x14ac:dyDescent="0.25">
      <c r="A11" s="87" t="s">
        <v>119</v>
      </c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9"/>
      <c r="AF11" s="118"/>
      <c r="AG11" s="15"/>
      <c r="AH11" s="15"/>
      <c r="AI11" s="15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</row>
    <row r="12" spans="1:62" ht="20.25" x14ac:dyDescent="0.25">
      <c r="A12" s="141" t="s">
        <v>57</v>
      </c>
      <c r="B12" s="142"/>
      <c r="C12" s="142"/>
      <c r="D12" s="142"/>
      <c r="E12" s="142"/>
      <c r="F12" s="142"/>
      <c r="G12" s="142"/>
      <c r="H12" s="142"/>
      <c r="I12" s="142"/>
      <c r="J12" s="142"/>
      <c r="K12" s="142"/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  <c r="AB12" s="142"/>
      <c r="AC12" s="142"/>
      <c r="AD12" s="142"/>
      <c r="AE12" s="145"/>
      <c r="AF12" s="130"/>
      <c r="AG12" s="15"/>
      <c r="AH12" s="15"/>
      <c r="AI12" s="15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</row>
    <row r="13" spans="1:62" ht="18.75" x14ac:dyDescent="0.25">
      <c r="A13" s="82" t="s">
        <v>25</v>
      </c>
      <c r="B13" s="39">
        <f>H13+J13+L13+N13+P13+R13+T13+V13+X13+Z13+AB13+AD13</f>
        <v>56427.3</v>
      </c>
      <c r="C13" s="40">
        <f>SUM(C14:C17)</f>
        <v>32694.199999999997</v>
      </c>
      <c r="D13" s="40">
        <f>SUM(D14:D17)</f>
        <v>32467.4</v>
      </c>
      <c r="E13" s="40">
        <f>SUM(E14:E17)</f>
        <v>32467.4</v>
      </c>
      <c r="F13" s="119">
        <f>E13/B13*100</f>
        <v>57.538460993171746</v>
      </c>
      <c r="G13" s="119">
        <f>E13/C13*100</f>
        <v>99.306298976576898</v>
      </c>
      <c r="H13" s="41">
        <f t="shared" ref="H13:AE13" si="0">SUM(H14:H17)</f>
        <v>6231.9</v>
      </c>
      <c r="I13" s="41">
        <f t="shared" si="0"/>
        <v>6231.9</v>
      </c>
      <c r="J13" s="41">
        <f t="shared" si="0"/>
        <v>6326.9</v>
      </c>
      <c r="K13" s="41">
        <f t="shared" si="0"/>
        <v>5325.3</v>
      </c>
      <c r="L13" s="41">
        <f t="shared" si="0"/>
        <v>6340.5999999999995</v>
      </c>
      <c r="M13" s="41">
        <f t="shared" si="0"/>
        <v>6651.3</v>
      </c>
      <c r="N13" s="41">
        <f t="shared" si="0"/>
        <v>6231.9</v>
      </c>
      <c r="O13" s="41">
        <f t="shared" si="0"/>
        <v>6231.9</v>
      </c>
      <c r="P13" s="41">
        <f t="shared" si="0"/>
        <v>6262.9</v>
      </c>
      <c r="Q13" s="41">
        <f t="shared" si="0"/>
        <v>6727</v>
      </c>
      <c r="R13" s="41">
        <f t="shared" si="0"/>
        <v>1300</v>
      </c>
      <c r="S13" s="41">
        <f t="shared" si="0"/>
        <v>1300</v>
      </c>
      <c r="T13" s="41">
        <f t="shared" si="0"/>
        <v>0</v>
      </c>
      <c r="U13" s="41">
        <f t="shared" si="0"/>
        <v>0</v>
      </c>
      <c r="V13" s="41">
        <f t="shared" si="0"/>
        <v>100</v>
      </c>
      <c r="W13" s="41">
        <f t="shared" si="0"/>
        <v>0</v>
      </c>
      <c r="X13" s="41">
        <f t="shared" si="0"/>
        <v>6232</v>
      </c>
      <c r="Y13" s="41">
        <f t="shared" si="0"/>
        <v>0</v>
      </c>
      <c r="Z13" s="41">
        <f t="shared" si="0"/>
        <v>6237.2999999999993</v>
      </c>
      <c r="AA13" s="41">
        <f t="shared" si="0"/>
        <v>0</v>
      </c>
      <c r="AB13" s="41">
        <f t="shared" si="0"/>
        <v>6231.9</v>
      </c>
      <c r="AC13" s="41">
        <f t="shared" si="0"/>
        <v>0</v>
      </c>
      <c r="AD13" s="41">
        <f t="shared" si="0"/>
        <v>4931.8999999999996</v>
      </c>
      <c r="AE13" s="41">
        <f t="shared" si="0"/>
        <v>0</v>
      </c>
      <c r="AF13" s="42"/>
      <c r="AG13" s="15"/>
      <c r="AH13" s="15"/>
      <c r="AI13" s="15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</row>
    <row r="14" spans="1:62" ht="18.75" x14ac:dyDescent="0.3">
      <c r="A14" s="22" t="s">
        <v>26</v>
      </c>
      <c r="B14" s="28">
        <f>H14+J14+L14+N14+P14+R14+T14+V14+X14+Z14+AB14+AD14</f>
        <v>0</v>
      </c>
      <c r="C14" s="28">
        <f t="shared" ref="C14:C17" si="1">H14+J14+L14+N14+P14+R14+T14+V14+X14+Z14+AB14+AD14</f>
        <v>0</v>
      </c>
      <c r="D14" s="29">
        <f>D20+D26</f>
        <v>0</v>
      </c>
      <c r="E14" s="28">
        <f>I14+K14+M14+O14+Q14+S14+U14+W14+Y14+AA14+AC14+AE14</f>
        <v>0</v>
      </c>
      <c r="F14" s="120">
        <f t="shared" ref="F14" si="2">IFERROR(E14/B14*100,0)</f>
        <v>0</v>
      </c>
      <c r="G14" s="120">
        <f t="shared" ref="G14" si="3">IFERROR(E14/C14*100,0)</f>
        <v>0</v>
      </c>
      <c r="H14" s="23">
        <f t="shared" ref="H14:AE17" si="4">H20+H26</f>
        <v>0</v>
      </c>
      <c r="I14" s="23">
        <f t="shared" si="4"/>
        <v>0</v>
      </c>
      <c r="J14" s="23">
        <f t="shared" si="4"/>
        <v>0</v>
      </c>
      <c r="K14" s="23">
        <f t="shared" si="4"/>
        <v>0</v>
      </c>
      <c r="L14" s="23">
        <f t="shared" si="4"/>
        <v>0</v>
      </c>
      <c r="M14" s="23">
        <f t="shared" si="4"/>
        <v>0</v>
      </c>
      <c r="N14" s="23">
        <f t="shared" si="4"/>
        <v>0</v>
      </c>
      <c r="O14" s="23">
        <f t="shared" si="4"/>
        <v>0</v>
      </c>
      <c r="P14" s="23">
        <f t="shared" si="4"/>
        <v>0</v>
      </c>
      <c r="Q14" s="23">
        <f t="shared" si="4"/>
        <v>0</v>
      </c>
      <c r="R14" s="23">
        <f t="shared" si="4"/>
        <v>0</v>
      </c>
      <c r="S14" s="23">
        <f t="shared" si="4"/>
        <v>0</v>
      </c>
      <c r="T14" s="23">
        <f t="shared" si="4"/>
        <v>0</v>
      </c>
      <c r="U14" s="23">
        <f t="shared" si="4"/>
        <v>0</v>
      </c>
      <c r="V14" s="23">
        <f t="shared" si="4"/>
        <v>0</v>
      </c>
      <c r="W14" s="23">
        <f t="shared" si="4"/>
        <v>0</v>
      </c>
      <c r="X14" s="23">
        <f t="shared" si="4"/>
        <v>0</v>
      </c>
      <c r="Y14" s="23">
        <f t="shared" si="4"/>
        <v>0</v>
      </c>
      <c r="Z14" s="23">
        <f t="shared" si="4"/>
        <v>0</v>
      </c>
      <c r="AA14" s="23">
        <f t="shared" si="4"/>
        <v>0</v>
      </c>
      <c r="AB14" s="23">
        <f t="shared" si="4"/>
        <v>0</v>
      </c>
      <c r="AC14" s="23">
        <f t="shared" si="4"/>
        <v>0</v>
      </c>
      <c r="AD14" s="23">
        <f t="shared" si="4"/>
        <v>0</v>
      </c>
      <c r="AE14" s="23">
        <f t="shared" si="4"/>
        <v>0</v>
      </c>
      <c r="AF14" s="42"/>
      <c r="AG14" s="15"/>
      <c r="AH14" s="15"/>
      <c r="AI14" s="15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</row>
    <row r="15" spans="1:62" ht="18.75" x14ac:dyDescent="0.3">
      <c r="A15" s="22" t="s">
        <v>27</v>
      </c>
      <c r="B15" s="28">
        <f>B21+B27</f>
        <v>56427.3</v>
      </c>
      <c r="C15" s="28">
        <f>C21+C27</f>
        <v>32694.199999999997</v>
      </c>
      <c r="D15" s="29">
        <f>D21+D27</f>
        <v>32467.4</v>
      </c>
      <c r="E15" s="28">
        <f>I15+K15+M15+O15+Q15+S15+U15+W15+Y15+AA15+AC15+AE15</f>
        <v>32467.4</v>
      </c>
      <c r="F15" s="25">
        <f>E15/B15*100</f>
        <v>57.538460993171746</v>
      </c>
      <c r="G15" s="25">
        <f>E15/C15*100</f>
        <v>99.306298976576898</v>
      </c>
      <c r="H15" s="23">
        <f t="shared" si="4"/>
        <v>6231.9</v>
      </c>
      <c r="I15" s="23">
        <f t="shared" si="4"/>
        <v>6231.9</v>
      </c>
      <c r="J15" s="23">
        <f t="shared" si="4"/>
        <v>6326.9</v>
      </c>
      <c r="K15" s="23">
        <f t="shared" si="4"/>
        <v>5325.3</v>
      </c>
      <c r="L15" s="23">
        <f t="shared" si="4"/>
        <v>6340.5999999999995</v>
      </c>
      <c r="M15" s="23">
        <f t="shared" si="4"/>
        <v>6651.3</v>
      </c>
      <c r="N15" s="23">
        <f t="shared" si="4"/>
        <v>6231.9</v>
      </c>
      <c r="O15" s="23">
        <f t="shared" si="4"/>
        <v>6231.9</v>
      </c>
      <c r="P15" s="23">
        <f t="shared" si="4"/>
        <v>6262.9</v>
      </c>
      <c r="Q15" s="23">
        <f t="shared" si="4"/>
        <v>6727</v>
      </c>
      <c r="R15" s="23">
        <f t="shared" si="4"/>
        <v>1300</v>
      </c>
      <c r="S15" s="23">
        <f t="shared" si="4"/>
        <v>1300</v>
      </c>
      <c r="T15" s="23">
        <f t="shared" si="4"/>
        <v>0</v>
      </c>
      <c r="U15" s="23">
        <f t="shared" si="4"/>
        <v>0</v>
      </c>
      <c r="V15" s="23">
        <f t="shared" si="4"/>
        <v>100</v>
      </c>
      <c r="W15" s="23">
        <f t="shared" si="4"/>
        <v>0</v>
      </c>
      <c r="X15" s="23">
        <f t="shared" si="4"/>
        <v>6232</v>
      </c>
      <c r="Y15" s="23">
        <f t="shared" si="4"/>
        <v>0</v>
      </c>
      <c r="Z15" s="23">
        <f t="shared" si="4"/>
        <v>6237.2999999999993</v>
      </c>
      <c r="AA15" s="23">
        <f t="shared" si="4"/>
        <v>0</v>
      </c>
      <c r="AB15" s="23">
        <f t="shared" si="4"/>
        <v>6231.9</v>
      </c>
      <c r="AC15" s="23">
        <f t="shared" si="4"/>
        <v>0</v>
      </c>
      <c r="AD15" s="23">
        <f t="shared" si="4"/>
        <v>4931.8999999999996</v>
      </c>
      <c r="AE15" s="23">
        <f t="shared" si="4"/>
        <v>0</v>
      </c>
      <c r="AF15" s="42"/>
      <c r="AG15" s="15"/>
      <c r="AH15" s="15"/>
      <c r="AI15" s="15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</row>
    <row r="16" spans="1:62" ht="18.75" x14ac:dyDescent="0.3">
      <c r="A16" s="22" t="s">
        <v>28</v>
      </c>
      <c r="B16" s="28">
        <f>H16+J16+L16+N16+P16+R16+T16+V16+X16+Z16+AB16+AD16</f>
        <v>0</v>
      </c>
      <c r="C16" s="28">
        <f>H16+J16+L16+N16+P16+R16+T16+V16+X16+Z16+AB16+AD16</f>
        <v>0</v>
      </c>
      <c r="D16" s="29">
        <f>D22+D28</f>
        <v>0</v>
      </c>
      <c r="E16" s="28">
        <f>I16+K16+M16+O16+Q16+S16+U16+W16+Y16+AA16+AC16+AE16</f>
        <v>0</v>
      </c>
      <c r="F16" s="120">
        <f t="shared" ref="F16:F17" si="5">IFERROR(E16/B16*100,0)</f>
        <v>0</v>
      </c>
      <c r="G16" s="120">
        <f t="shared" ref="G16:G17" si="6">IFERROR(E16/C16*100,0)</f>
        <v>0</v>
      </c>
      <c r="H16" s="23">
        <f t="shared" si="4"/>
        <v>0</v>
      </c>
      <c r="I16" s="23">
        <f t="shared" si="4"/>
        <v>0</v>
      </c>
      <c r="J16" s="23">
        <f t="shared" si="4"/>
        <v>0</v>
      </c>
      <c r="K16" s="23">
        <f t="shared" si="4"/>
        <v>0</v>
      </c>
      <c r="L16" s="23">
        <f t="shared" si="4"/>
        <v>0</v>
      </c>
      <c r="M16" s="23">
        <f t="shared" si="4"/>
        <v>0</v>
      </c>
      <c r="N16" s="23">
        <f t="shared" si="4"/>
        <v>0</v>
      </c>
      <c r="O16" s="23">
        <f t="shared" si="4"/>
        <v>0</v>
      </c>
      <c r="P16" s="23">
        <f t="shared" si="4"/>
        <v>0</v>
      </c>
      <c r="Q16" s="23">
        <f t="shared" si="4"/>
        <v>0</v>
      </c>
      <c r="R16" s="23">
        <f t="shared" si="4"/>
        <v>0</v>
      </c>
      <c r="S16" s="23">
        <f t="shared" si="4"/>
        <v>0</v>
      </c>
      <c r="T16" s="23">
        <f t="shared" si="4"/>
        <v>0</v>
      </c>
      <c r="U16" s="23">
        <f t="shared" si="4"/>
        <v>0</v>
      </c>
      <c r="V16" s="23">
        <f t="shared" si="4"/>
        <v>0</v>
      </c>
      <c r="W16" s="23">
        <f t="shared" si="4"/>
        <v>0</v>
      </c>
      <c r="X16" s="23">
        <f t="shared" si="4"/>
        <v>0</v>
      </c>
      <c r="Y16" s="23">
        <f t="shared" si="4"/>
        <v>0</v>
      </c>
      <c r="Z16" s="23">
        <f t="shared" si="4"/>
        <v>0</v>
      </c>
      <c r="AA16" s="23">
        <f t="shared" si="4"/>
        <v>0</v>
      </c>
      <c r="AB16" s="23">
        <f t="shared" si="4"/>
        <v>0</v>
      </c>
      <c r="AC16" s="23">
        <f t="shared" si="4"/>
        <v>0</v>
      </c>
      <c r="AD16" s="23">
        <f t="shared" si="4"/>
        <v>0</v>
      </c>
      <c r="AE16" s="23">
        <f t="shared" si="4"/>
        <v>0</v>
      </c>
      <c r="AF16" s="42"/>
      <c r="AG16" s="15"/>
      <c r="AH16" s="15"/>
      <c r="AI16" s="15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</row>
    <row r="17" spans="1:62" ht="18.75" x14ac:dyDescent="0.3">
      <c r="A17" s="22" t="s">
        <v>29</v>
      </c>
      <c r="B17" s="28">
        <f>H17+J17+L17+N17+P17+R17+T17+V17+X17+Z17+AB17+AD17</f>
        <v>0</v>
      </c>
      <c r="C17" s="28">
        <f t="shared" si="1"/>
        <v>0</v>
      </c>
      <c r="D17" s="29">
        <f t="shared" ref="D17" si="7">D23+D29</f>
        <v>0</v>
      </c>
      <c r="E17" s="28">
        <f t="shared" ref="E17" si="8">I17+K17+M17+O17+Q17+S17+U17+W17+Y17+AA17+AC17+AE17</f>
        <v>0</v>
      </c>
      <c r="F17" s="120">
        <f t="shared" si="5"/>
        <v>0</v>
      </c>
      <c r="G17" s="120">
        <f t="shared" si="6"/>
        <v>0</v>
      </c>
      <c r="H17" s="23">
        <f t="shared" si="4"/>
        <v>0</v>
      </c>
      <c r="I17" s="23">
        <f t="shared" si="4"/>
        <v>0</v>
      </c>
      <c r="J17" s="23">
        <f t="shared" si="4"/>
        <v>0</v>
      </c>
      <c r="K17" s="23">
        <f t="shared" si="4"/>
        <v>0</v>
      </c>
      <c r="L17" s="23">
        <f t="shared" si="4"/>
        <v>0</v>
      </c>
      <c r="M17" s="23">
        <f t="shared" si="4"/>
        <v>0</v>
      </c>
      <c r="N17" s="23">
        <f t="shared" si="4"/>
        <v>0</v>
      </c>
      <c r="O17" s="23">
        <f t="shared" si="4"/>
        <v>0</v>
      </c>
      <c r="P17" s="23">
        <f t="shared" si="4"/>
        <v>0</v>
      </c>
      <c r="Q17" s="23">
        <f t="shared" si="4"/>
        <v>0</v>
      </c>
      <c r="R17" s="23">
        <f t="shared" si="4"/>
        <v>0</v>
      </c>
      <c r="S17" s="23">
        <f t="shared" si="4"/>
        <v>0</v>
      </c>
      <c r="T17" s="23">
        <f t="shared" si="4"/>
        <v>0</v>
      </c>
      <c r="U17" s="23">
        <f t="shared" si="4"/>
        <v>0</v>
      </c>
      <c r="V17" s="23">
        <f t="shared" si="4"/>
        <v>0</v>
      </c>
      <c r="W17" s="23">
        <f t="shared" si="4"/>
        <v>0</v>
      </c>
      <c r="X17" s="23">
        <f t="shared" si="4"/>
        <v>0</v>
      </c>
      <c r="Y17" s="23">
        <f t="shared" si="4"/>
        <v>0</v>
      </c>
      <c r="Z17" s="23">
        <f t="shared" si="4"/>
        <v>0</v>
      </c>
      <c r="AA17" s="23">
        <f t="shared" si="4"/>
        <v>0</v>
      </c>
      <c r="AB17" s="23">
        <f t="shared" si="4"/>
        <v>0</v>
      </c>
      <c r="AC17" s="23">
        <f t="shared" si="4"/>
        <v>0</v>
      </c>
      <c r="AD17" s="23">
        <f t="shared" si="4"/>
        <v>0</v>
      </c>
      <c r="AE17" s="23">
        <f t="shared" si="4"/>
        <v>0</v>
      </c>
      <c r="AF17" s="42"/>
      <c r="AG17" s="15"/>
      <c r="AH17" s="15"/>
      <c r="AI17" s="15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</row>
    <row r="18" spans="1:62" ht="18.75" x14ac:dyDescent="0.25">
      <c r="A18" s="136" t="s">
        <v>58</v>
      </c>
      <c r="B18" s="137"/>
      <c r="C18" s="137"/>
      <c r="D18" s="137"/>
      <c r="E18" s="137"/>
      <c r="F18" s="137"/>
      <c r="G18" s="137"/>
      <c r="H18" s="137"/>
      <c r="I18" s="137"/>
      <c r="J18" s="137"/>
      <c r="K18" s="137"/>
      <c r="L18" s="137"/>
      <c r="M18" s="137"/>
      <c r="N18" s="137"/>
      <c r="O18" s="137"/>
      <c r="P18" s="137"/>
      <c r="Q18" s="137"/>
      <c r="R18" s="137"/>
      <c r="S18" s="137"/>
      <c r="T18" s="137"/>
      <c r="U18" s="137"/>
      <c r="V18" s="137"/>
      <c r="W18" s="137"/>
      <c r="X18" s="137"/>
      <c r="Y18" s="137"/>
      <c r="Z18" s="137"/>
      <c r="AA18" s="137"/>
      <c r="AB18" s="137"/>
      <c r="AC18" s="137"/>
      <c r="AD18" s="137"/>
      <c r="AE18" s="138"/>
      <c r="AF18" s="139" t="s">
        <v>99</v>
      </c>
      <c r="AG18" s="15"/>
      <c r="AH18" s="15"/>
      <c r="AI18" s="15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</row>
    <row r="19" spans="1:62" ht="18.75" x14ac:dyDescent="0.3">
      <c r="A19" s="19" t="s">
        <v>25</v>
      </c>
      <c r="B19" s="27">
        <f>H19+J19+L19+N19+P19+R19+T19+V19+X19+Z19+AB19+AD19</f>
        <v>340</v>
      </c>
      <c r="C19" s="20">
        <f>C20+C21+C22+C23</f>
        <v>234.6</v>
      </c>
      <c r="D19" s="20">
        <f>D20+D21+D22+D23</f>
        <v>234.6</v>
      </c>
      <c r="E19" s="20">
        <f>E20+E21+E22+E23</f>
        <v>234.6</v>
      </c>
      <c r="F19" s="26">
        <f>E19/B19*100</f>
        <v>69</v>
      </c>
      <c r="G19" s="26">
        <f>E19/C19*100</f>
        <v>100</v>
      </c>
      <c r="H19" s="13">
        <f>SUM(H20:H23)</f>
        <v>0</v>
      </c>
      <c r="I19" s="13">
        <f t="shared" ref="I19:AE19" si="9">SUM(I20:I23)</f>
        <v>0</v>
      </c>
      <c r="J19" s="13">
        <f t="shared" si="9"/>
        <v>95</v>
      </c>
      <c r="K19" s="13">
        <f t="shared" si="9"/>
        <v>90.5</v>
      </c>
      <c r="L19" s="13">
        <f t="shared" si="9"/>
        <v>108.7</v>
      </c>
      <c r="M19" s="13">
        <f t="shared" si="9"/>
        <v>113.2</v>
      </c>
      <c r="N19" s="13">
        <f t="shared" si="9"/>
        <v>0</v>
      </c>
      <c r="O19" s="13">
        <f t="shared" si="9"/>
        <v>0</v>
      </c>
      <c r="P19" s="13">
        <f t="shared" si="9"/>
        <v>30.9</v>
      </c>
      <c r="Q19" s="13">
        <f t="shared" si="9"/>
        <v>30.9</v>
      </c>
      <c r="R19" s="13">
        <f t="shared" si="9"/>
        <v>0</v>
      </c>
      <c r="S19" s="13">
        <f t="shared" si="9"/>
        <v>0</v>
      </c>
      <c r="T19" s="13">
        <f t="shared" si="9"/>
        <v>0</v>
      </c>
      <c r="U19" s="13">
        <f t="shared" si="9"/>
        <v>0</v>
      </c>
      <c r="V19" s="13">
        <f t="shared" si="9"/>
        <v>100</v>
      </c>
      <c r="W19" s="13">
        <f t="shared" si="9"/>
        <v>0</v>
      </c>
      <c r="X19" s="13">
        <f t="shared" si="9"/>
        <v>0</v>
      </c>
      <c r="Y19" s="13">
        <f t="shared" si="9"/>
        <v>0</v>
      </c>
      <c r="Z19" s="13">
        <f t="shared" si="9"/>
        <v>5.3999999999999986</v>
      </c>
      <c r="AA19" s="13">
        <f t="shared" si="9"/>
        <v>0</v>
      </c>
      <c r="AB19" s="13">
        <f t="shared" si="9"/>
        <v>0</v>
      </c>
      <c r="AC19" s="13">
        <f t="shared" si="9"/>
        <v>0</v>
      </c>
      <c r="AD19" s="13">
        <f t="shared" si="9"/>
        <v>0</v>
      </c>
      <c r="AE19" s="13">
        <f t="shared" si="9"/>
        <v>0</v>
      </c>
      <c r="AF19" s="140"/>
      <c r="AG19" s="15">
        <f t="shared" ref="AG19" si="10">C19-E19</f>
        <v>0</v>
      </c>
      <c r="AH19" s="15"/>
      <c r="AI19" s="15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</row>
    <row r="20" spans="1:62" ht="18.75" x14ac:dyDescent="0.3">
      <c r="A20" s="22" t="s">
        <v>26</v>
      </c>
      <c r="B20" s="28">
        <f>H20+J20+L20+N20+P20+R20+T20+V20+X20+Z20+AB20+AD20</f>
        <v>0</v>
      </c>
      <c r="C20" s="29">
        <f>H20</f>
        <v>0</v>
      </c>
      <c r="D20" s="29"/>
      <c r="E20" s="28">
        <f>I20+K20+M20+O20+Q20+S20+U20+W20+Y20+AA20+AC20+AE20</f>
        <v>0</v>
      </c>
      <c r="F20" s="120">
        <f t="shared" ref="F20" si="11">IFERROR(E20/B20*100,0)</f>
        <v>0</v>
      </c>
      <c r="G20" s="120">
        <f t="shared" ref="G20" si="12">IFERROR(E20/C20*100,0)</f>
        <v>0</v>
      </c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40"/>
      <c r="AG20" s="15"/>
      <c r="AH20" s="15"/>
      <c r="AI20" s="15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</row>
    <row r="21" spans="1:62" ht="18.75" x14ac:dyDescent="0.3">
      <c r="A21" s="22" t="s">
        <v>27</v>
      </c>
      <c r="B21" s="28">
        <f>H21+J21+L21+N21+P21+R21+T21+V21+X21+Z21+AB21+AD21</f>
        <v>340</v>
      </c>
      <c r="C21" s="29">
        <f>H21+J21+L21+N21+P21</f>
        <v>234.6</v>
      </c>
      <c r="D21" s="29">
        <f>E21</f>
        <v>234.6</v>
      </c>
      <c r="E21" s="28">
        <f t="shared" ref="E21:E23" si="13">I21+K21+M21+O21+Q21+S21+U21+W21+Y21+AA21+AC21+AE21</f>
        <v>234.6</v>
      </c>
      <c r="F21" s="25">
        <f>E21/B21*100</f>
        <v>69</v>
      </c>
      <c r="G21" s="25">
        <f>E21/C21*100</f>
        <v>100</v>
      </c>
      <c r="H21" s="23"/>
      <c r="I21" s="23"/>
      <c r="J21" s="23">
        <v>95</v>
      </c>
      <c r="K21" s="23">
        <v>90.5</v>
      </c>
      <c r="L21" s="23">
        <v>108.7</v>
      </c>
      <c r="M21" s="23">
        <v>113.2</v>
      </c>
      <c r="N21" s="23"/>
      <c r="O21" s="23"/>
      <c r="P21" s="23">
        <v>30.9</v>
      </c>
      <c r="Q21" s="23">
        <v>30.9</v>
      </c>
      <c r="R21" s="23"/>
      <c r="S21" s="23"/>
      <c r="T21" s="23"/>
      <c r="U21" s="23"/>
      <c r="V21" s="23">
        <v>100</v>
      </c>
      <c r="W21" s="23"/>
      <c r="X21" s="23"/>
      <c r="Y21" s="23"/>
      <c r="Z21" s="23">
        <f>36.3-30.9</f>
        <v>5.3999999999999986</v>
      </c>
      <c r="AA21" s="23"/>
      <c r="AB21" s="23"/>
      <c r="AC21" s="23"/>
      <c r="AD21" s="23"/>
      <c r="AE21" s="23"/>
      <c r="AF21" s="140"/>
      <c r="AG21" s="15"/>
      <c r="AH21" s="15"/>
      <c r="AI21" s="15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</row>
    <row r="22" spans="1:62" ht="18.75" x14ac:dyDescent="0.3">
      <c r="A22" s="22" t="s">
        <v>28</v>
      </c>
      <c r="B22" s="28">
        <f t="shared" ref="B22:B23" si="14">H22+J22+L22+N22+P22+R22+T22+V22+X22+Z22+AB22+AD22</f>
        <v>0</v>
      </c>
      <c r="C22" s="29">
        <f t="shared" ref="C22:C23" si="15">H22</f>
        <v>0</v>
      </c>
      <c r="D22" s="29"/>
      <c r="E22" s="28">
        <f t="shared" si="13"/>
        <v>0</v>
      </c>
      <c r="F22" s="120">
        <f t="shared" ref="F22:F23" si="16">IFERROR(E22/B22*100,0)</f>
        <v>0</v>
      </c>
      <c r="G22" s="120">
        <f t="shared" ref="G22:G23" si="17">IFERROR(E22/C22*100,0)</f>
        <v>0</v>
      </c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40"/>
      <c r="AG22" s="15"/>
      <c r="AH22" s="15"/>
      <c r="AI22" s="15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</row>
    <row r="23" spans="1:62" ht="18.75" x14ac:dyDescent="0.3">
      <c r="A23" s="22" t="s">
        <v>29</v>
      </c>
      <c r="B23" s="28">
        <f t="shared" si="14"/>
        <v>0</v>
      </c>
      <c r="C23" s="29">
        <f t="shared" si="15"/>
        <v>0</v>
      </c>
      <c r="D23" s="29"/>
      <c r="E23" s="28">
        <f t="shared" si="13"/>
        <v>0</v>
      </c>
      <c r="F23" s="120">
        <f t="shared" si="16"/>
        <v>0</v>
      </c>
      <c r="G23" s="120">
        <f t="shared" si="17"/>
        <v>0</v>
      </c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43"/>
      <c r="AG23" s="15"/>
      <c r="AH23" s="15"/>
      <c r="AI23" s="15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</row>
    <row r="24" spans="1:62" ht="18.75" x14ac:dyDescent="0.25">
      <c r="A24" s="136" t="s">
        <v>59</v>
      </c>
      <c r="B24" s="137"/>
      <c r="C24" s="137"/>
      <c r="D24" s="137"/>
      <c r="E24" s="137"/>
      <c r="F24" s="137"/>
      <c r="G24" s="137"/>
      <c r="H24" s="137"/>
      <c r="I24" s="137"/>
      <c r="J24" s="137"/>
      <c r="K24" s="137"/>
      <c r="L24" s="137"/>
      <c r="M24" s="137"/>
      <c r="N24" s="137"/>
      <c r="O24" s="137"/>
      <c r="P24" s="137"/>
      <c r="Q24" s="137"/>
      <c r="R24" s="137"/>
      <c r="S24" s="137"/>
      <c r="T24" s="137"/>
      <c r="U24" s="137"/>
      <c r="V24" s="137"/>
      <c r="W24" s="137"/>
      <c r="X24" s="137"/>
      <c r="Y24" s="137"/>
      <c r="Z24" s="137"/>
      <c r="AA24" s="137"/>
      <c r="AB24" s="137"/>
      <c r="AC24" s="137"/>
      <c r="AD24" s="137"/>
      <c r="AE24" s="138"/>
      <c r="AF24" s="139" t="s">
        <v>100</v>
      </c>
      <c r="AG24" s="15"/>
      <c r="AH24" s="15"/>
      <c r="AI24" s="15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</row>
    <row r="25" spans="1:62" ht="18.75" x14ac:dyDescent="0.3">
      <c r="A25" s="19" t="s">
        <v>25</v>
      </c>
      <c r="B25" s="27">
        <f>H25+J25+L25+N25+P25+R25+T25+V25+X25+Z25+AB25+AD25</f>
        <v>56087.3</v>
      </c>
      <c r="C25" s="20">
        <f>C26+C27+C28+C29</f>
        <v>32459.599999999999</v>
      </c>
      <c r="D25" s="20">
        <f>D26+D27+D28+D29</f>
        <v>32232.800000000003</v>
      </c>
      <c r="E25" s="20">
        <f>E26+E27+E28+E29</f>
        <v>32232.800000000003</v>
      </c>
      <c r="F25" s="26">
        <f>E25/B25*100</f>
        <v>57.46898139150931</v>
      </c>
      <c r="G25" s="26">
        <f>E25/C25*100</f>
        <v>99.301285290022065</v>
      </c>
      <c r="H25" s="13">
        <f>SUM(H26:H29)</f>
        <v>6231.9</v>
      </c>
      <c r="I25" s="13">
        <f t="shared" ref="I25:AE25" si="18">SUM(I26:I29)</f>
        <v>6231.9</v>
      </c>
      <c r="J25" s="13">
        <f t="shared" si="18"/>
        <v>6231.9</v>
      </c>
      <c r="K25" s="13">
        <f t="shared" si="18"/>
        <v>5234.8</v>
      </c>
      <c r="L25" s="13">
        <f t="shared" si="18"/>
        <v>6231.9</v>
      </c>
      <c r="M25" s="13">
        <f t="shared" si="18"/>
        <v>6538.1</v>
      </c>
      <c r="N25" s="13">
        <f t="shared" si="18"/>
        <v>6231.9</v>
      </c>
      <c r="O25" s="13">
        <f t="shared" si="18"/>
        <v>6231.9</v>
      </c>
      <c r="P25" s="13">
        <f t="shared" si="18"/>
        <v>6232</v>
      </c>
      <c r="Q25" s="13">
        <f t="shared" si="18"/>
        <v>6696.1</v>
      </c>
      <c r="R25" s="13">
        <f t="shared" si="18"/>
        <v>1300</v>
      </c>
      <c r="S25" s="13">
        <f t="shared" si="18"/>
        <v>1300</v>
      </c>
      <c r="T25" s="13">
        <f t="shared" si="18"/>
        <v>0</v>
      </c>
      <c r="U25" s="13">
        <f t="shared" si="18"/>
        <v>0</v>
      </c>
      <c r="V25" s="13">
        <f t="shared" si="18"/>
        <v>0</v>
      </c>
      <c r="W25" s="13">
        <f t="shared" si="18"/>
        <v>0</v>
      </c>
      <c r="X25" s="13">
        <f t="shared" si="18"/>
        <v>6232</v>
      </c>
      <c r="Y25" s="13">
        <f t="shared" si="18"/>
        <v>0</v>
      </c>
      <c r="Z25" s="13">
        <f t="shared" si="18"/>
        <v>6231.9</v>
      </c>
      <c r="AA25" s="13">
        <f t="shared" si="18"/>
        <v>0</v>
      </c>
      <c r="AB25" s="13">
        <f t="shared" si="18"/>
        <v>6231.9</v>
      </c>
      <c r="AC25" s="13">
        <f t="shared" si="18"/>
        <v>0</v>
      </c>
      <c r="AD25" s="13">
        <f t="shared" si="18"/>
        <v>4931.8999999999996</v>
      </c>
      <c r="AE25" s="13">
        <f t="shared" si="18"/>
        <v>0</v>
      </c>
      <c r="AF25" s="140"/>
      <c r="AG25" s="15"/>
      <c r="AH25" s="15"/>
      <c r="AI25" s="15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</row>
    <row r="26" spans="1:62" ht="18.75" x14ac:dyDescent="0.3">
      <c r="A26" s="22" t="s">
        <v>26</v>
      </c>
      <c r="B26" s="28">
        <f>H26+J26+L26+N26+P26+R26+T26+V26+X26+Z26+AB26+AD26</f>
        <v>0</v>
      </c>
      <c r="C26" s="29">
        <f t="shared" ref="C26:C29" si="19">H26</f>
        <v>0</v>
      </c>
      <c r="D26" s="29"/>
      <c r="E26" s="28">
        <f>I26+K26+M26+O26+Q26+S26+U26+W26+Y26+AA26+AC26+AE26</f>
        <v>0</v>
      </c>
      <c r="F26" s="120">
        <f t="shared" ref="F26" si="20">IFERROR(E26/B26*100,0)</f>
        <v>0</v>
      </c>
      <c r="G26" s="120">
        <f t="shared" ref="G26" si="21">IFERROR(E26/C26*100,0)</f>
        <v>0</v>
      </c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40"/>
      <c r="AG26" s="15"/>
      <c r="AH26" s="15"/>
      <c r="AI26" s="15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</row>
    <row r="27" spans="1:62" ht="18.75" x14ac:dyDescent="0.3">
      <c r="A27" s="22" t="s">
        <v>27</v>
      </c>
      <c r="B27" s="28">
        <f>H27+J27+L27+N27+P27+R27+T27+V27+X27+Z27+AB27+AD27</f>
        <v>56087.3</v>
      </c>
      <c r="C27" s="29">
        <f>H27+J27+L27+N27+P27+R27</f>
        <v>32459.599999999999</v>
      </c>
      <c r="D27" s="29">
        <f>E27</f>
        <v>32232.800000000003</v>
      </c>
      <c r="E27" s="28">
        <f t="shared" ref="E27:E29" si="22">I27+K27+M27+O27+Q27+S27+U27+W27+Y27+AA27+AC27+AE27</f>
        <v>32232.800000000003</v>
      </c>
      <c r="F27" s="25">
        <f>E27/B27*100</f>
        <v>57.46898139150931</v>
      </c>
      <c r="G27" s="25">
        <f>E27/C27*100</f>
        <v>99.301285290022065</v>
      </c>
      <c r="H27" s="13">
        <v>6231.9</v>
      </c>
      <c r="I27" s="13">
        <v>6231.9</v>
      </c>
      <c r="J27" s="13">
        <v>6231.9</v>
      </c>
      <c r="K27" s="13">
        <v>5234.8</v>
      </c>
      <c r="L27" s="13">
        <v>6231.9</v>
      </c>
      <c r="M27" s="13">
        <v>6538.1</v>
      </c>
      <c r="N27" s="13">
        <v>6231.9</v>
      </c>
      <c r="O27" s="13">
        <v>6231.9</v>
      </c>
      <c r="P27" s="13">
        <v>6232</v>
      </c>
      <c r="Q27" s="13">
        <v>6696.1</v>
      </c>
      <c r="R27" s="13">
        <v>1300</v>
      </c>
      <c r="S27" s="13">
        <v>1300</v>
      </c>
      <c r="T27" s="13"/>
      <c r="U27" s="13"/>
      <c r="V27" s="13"/>
      <c r="W27" s="13"/>
      <c r="X27" s="13">
        <v>6232</v>
      </c>
      <c r="Y27" s="13"/>
      <c r="Z27" s="13">
        <v>6231.9</v>
      </c>
      <c r="AA27" s="13"/>
      <c r="AB27" s="13">
        <v>6231.9</v>
      </c>
      <c r="AC27" s="13"/>
      <c r="AD27" s="13">
        <f>6231.9-1300</f>
        <v>4931.8999999999996</v>
      </c>
      <c r="AE27" s="13"/>
      <c r="AF27" s="140"/>
      <c r="AG27" s="15">
        <f t="shared" ref="AG27" si="23">C27-E27</f>
        <v>226.79999999999563</v>
      </c>
      <c r="AH27" s="15"/>
      <c r="AI27" s="15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</row>
    <row r="28" spans="1:62" ht="18.75" x14ac:dyDescent="0.3">
      <c r="A28" s="22" t="s">
        <v>28</v>
      </c>
      <c r="B28" s="28">
        <f t="shared" ref="B28" si="24">H28+J28+L28+N28+P28+R28+T28+V28+X28+Z28+AB28+AD28</f>
        <v>0</v>
      </c>
      <c r="C28" s="29">
        <f t="shared" si="19"/>
        <v>0</v>
      </c>
      <c r="D28" s="29"/>
      <c r="E28" s="28">
        <f t="shared" si="22"/>
        <v>0</v>
      </c>
      <c r="F28" s="120">
        <f t="shared" ref="F28:F29" si="25">IFERROR(E28/B28*100,0)</f>
        <v>0</v>
      </c>
      <c r="G28" s="120">
        <f t="shared" ref="G28:G29" si="26">IFERROR(E28/C28*100,0)</f>
        <v>0</v>
      </c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40"/>
      <c r="AG28" s="15"/>
      <c r="AH28" s="15"/>
      <c r="AI28" s="15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</row>
    <row r="29" spans="1:62" ht="18.75" x14ac:dyDescent="0.3">
      <c r="A29" s="22" t="s">
        <v>29</v>
      </c>
      <c r="B29" s="28">
        <f>H29+J29+L29+N29+P29+R29+T29+V29+X29+Z29+AB29+AD29</f>
        <v>0</v>
      </c>
      <c r="C29" s="29">
        <f t="shared" si="19"/>
        <v>0</v>
      </c>
      <c r="D29" s="29"/>
      <c r="E29" s="28">
        <f t="shared" si="22"/>
        <v>0</v>
      </c>
      <c r="F29" s="120">
        <f t="shared" si="25"/>
        <v>0</v>
      </c>
      <c r="G29" s="120">
        <f t="shared" si="26"/>
        <v>0</v>
      </c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43"/>
      <c r="AG29" s="15"/>
      <c r="AH29" s="15"/>
      <c r="AI29" s="15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</row>
    <row r="30" spans="1:62" ht="20.25" x14ac:dyDescent="0.25">
      <c r="A30" s="90" t="s">
        <v>120</v>
      </c>
      <c r="B30" s="91"/>
      <c r="C30" s="92"/>
      <c r="D30" s="92"/>
      <c r="E30" s="91"/>
      <c r="F30" s="93"/>
      <c r="G30" s="93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5"/>
      <c r="AF30" s="131"/>
      <c r="AG30" s="15"/>
      <c r="AH30" s="15"/>
      <c r="AI30" s="15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</row>
    <row r="31" spans="1:62" ht="20.25" x14ac:dyDescent="0.25">
      <c r="A31" s="141" t="s">
        <v>60</v>
      </c>
      <c r="B31" s="142"/>
      <c r="C31" s="142"/>
      <c r="D31" s="142"/>
      <c r="E31" s="142"/>
      <c r="F31" s="142"/>
      <c r="G31" s="142"/>
      <c r="H31" s="142"/>
      <c r="I31" s="142"/>
      <c r="J31" s="142"/>
      <c r="K31" s="142"/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2"/>
      <c r="AB31" s="142"/>
      <c r="AC31" s="142"/>
      <c r="AD31" s="142"/>
      <c r="AE31" s="145"/>
      <c r="AF31" s="17"/>
      <c r="AG31" s="15"/>
      <c r="AH31" s="15"/>
      <c r="AI31" s="15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</row>
    <row r="32" spans="1:62" ht="18.75" x14ac:dyDescent="0.3">
      <c r="A32" s="19" t="s">
        <v>25</v>
      </c>
      <c r="B32" s="20">
        <f>H32+J32+L32+N32+P32+R32+T32+V32+X32+Z32+AB32+AD32</f>
        <v>2977.5</v>
      </c>
      <c r="C32" s="13">
        <f>SUM(C33:C36)</f>
        <v>1000.1</v>
      </c>
      <c r="D32" s="13">
        <f t="shared" ref="D32:E32" si="27">SUM(D33:D36)</f>
        <v>940.5</v>
      </c>
      <c r="E32" s="13">
        <f t="shared" si="27"/>
        <v>940.5</v>
      </c>
      <c r="F32" s="26">
        <f>E32/B32*100</f>
        <v>31.58690176322418</v>
      </c>
      <c r="G32" s="26">
        <f>E32/C32*100</f>
        <v>94.040595940405964</v>
      </c>
      <c r="H32" s="13">
        <f>SUM(H33:H36)</f>
        <v>200</v>
      </c>
      <c r="I32" s="13">
        <f t="shared" ref="I32:AE32" si="28">SUM(I33:I36)</f>
        <v>0</v>
      </c>
      <c r="J32" s="13">
        <f t="shared" si="28"/>
        <v>139.5</v>
      </c>
      <c r="K32" s="13">
        <f t="shared" si="28"/>
        <v>150.9</v>
      </c>
      <c r="L32" s="13">
        <f>SUM(L33:L36)</f>
        <v>175</v>
      </c>
      <c r="M32" s="13">
        <f t="shared" si="28"/>
        <v>281.5</v>
      </c>
      <c r="N32" s="13">
        <f t="shared" si="28"/>
        <v>0</v>
      </c>
      <c r="O32" s="13">
        <f t="shared" si="28"/>
        <v>45.3</v>
      </c>
      <c r="P32" s="13">
        <f t="shared" si="28"/>
        <v>485.6</v>
      </c>
      <c r="Q32" s="13">
        <f t="shared" si="28"/>
        <v>344.8</v>
      </c>
      <c r="R32" s="13">
        <f t="shared" si="28"/>
        <v>285</v>
      </c>
      <c r="S32" s="13">
        <f t="shared" si="28"/>
        <v>118</v>
      </c>
      <c r="T32" s="13">
        <f t="shared" si="28"/>
        <v>0</v>
      </c>
      <c r="U32" s="13">
        <f t="shared" si="28"/>
        <v>0</v>
      </c>
      <c r="V32" s="13">
        <f t="shared" si="28"/>
        <v>0</v>
      </c>
      <c r="W32" s="13">
        <f t="shared" si="28"/>
        <v>0</v>
      </c>
      <c r="X32" s="13">
        <f t="shared" si="28"/>
        <v>0</v>
      </c>
      <c r="Y32" s="13">
        <f t="shared" si="28"/>
        <v>0</v>
      </c>
      <c r="Z32" s="13">
        <f t="shared" si="28"/>
        <v>0</v>
      </c>
      <c r="AA32" s="13">
        <f t="shared" si="28"/>
        <v>0</v>
      </c>
      <c r="AB32" s="13">
        <f t="shared" si="28"/>
        <v>300</v>
      </c>
      <c r="AC32" s="13">
        <f t="shared" si="28"/>
        <v>0</v>
      </c>
      <c r="AD32" s="13">
        <f t="shared" si="28"/>
        <v>1392.4</v>
      </c>
      <c r="AE32" s="13">
        <f t="shared" si="28"/>
        <v>0</v>
      </c>
      <c r="AF32" s="17"/>
      <c r="AG32" s="15"/>
      <c r="AH32" s="15"/>
      <c r="AI32" s="15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</row>
    <row r="33" spans="1:62" ht="18.75" x14ac:dyDescent="0.3">
      <c r="A33" s="22" t="s">
        <v>26</v>
      </c>
      <c r="B33" s="23">
        <f>B39+B45+B57+B51</f>
        <v>0</v>
      </c>
      <c r="C33" s="23">
        <f t="shared" ref="C33:E33" si="29">C39+C45+C57+C51</f>
        <v>0</v>
      </c>
      <c r="D33" s="23">
        <f t="shared" si="29"/>
        <v>0</v>
      </c>
      <c r="E33" s="23">
        <f t="shared" si="29"/>
        <v>0</v>
      </c>
      <c r="F33" s="121">
        <f t="shared" ref="F33" si="30">IFERROR(E33/B33*100,0)</f>
        <v>0</v>
      </c>
      <c r="G33" s="121">
        <f t="shared" ref="G33" si="31">IFERROR(E33/C33*100,0)</f>
        <v>0</v>
      </c>
      <c r="H33" s="23">
        <f t="shared" ref="H33:AE36" si="32">H39+H45+H57+H51</f>
        <v>0</v>
      </c>
      <c r="I33" s="23">
        <f t="shared" si="32"/>
        <v>0</v>
      </c>
      <c r="J33" s="23">
        <f t="shared" si="32"/>
        <v>0</v>
      </c>
      <c r="K33" s="23">
        <f t="shared" si="32"/>
        <v>0</v>
      </c>
      <c r="L33" s="23">
        <f t="shared" si="32"/>
        <v>0</v>
      </c>
      <c r="M33" s="23">
        <f t="shared" si="32"/>
        <v>0</v>
      </c>
      <c r="N33" s="23">
        <f t="shared" si="32"/>
        <v>0</v>
      </c>
      <c r="O33" s="23">
        <f t="shared" si="32"/>
        <v>0</v>
      </c>
      <c r="P33" s="23">
        <f t="shared" si="32"/>
        <v>0</v>
      </c>
      <c r="Q33" s="23">
        <f t="shared" si="32"/>
        <v>0</v>
      </c>
      <c r="R33" s="23">
        <f t="shared" si="32"/>
        <v>0</v>
      </c>
      <c r="S33" s="23">
        <f t="shared" si="32"/>
        <v>0</v>
      </c>
      <c r="T33" s="23">
        <f t="shared" si="32"/>
        <v>0</v>
      </c>
      <c r="U33" s="23">
        <f t="shared" si="32"/>
        <v>0</v>
      </c>
      <c r="V33" s="23">
        <f t="shared" si="32"/>
        <v>0</v>
      </c>
      <c r="W33" s="23">
        <f t="shared" si="32"/>
        <v>0</v>
      </c>
      <c r="X33" s="23">
        <f t="shared" si="32"/>
        <v>0</v>
      </c>
      <c r="Y33" s="23">
        <f t="shared" si="32"/>
        <v>0</v>
      </c>
      <c r="Z33" s="23">
        <f t="shared" si="32"/>
        <v>0</v>
      </c>
      <c r="AA33" s="23">
        <f t="shared" si="32"/>
        <v>0</v>
      </c>
      <c r="AB33" s="23">
        <f t="shared" si="32"/>
        <v>0</v>
      </c>
      <c r="AC33" s="23">
        <f t="shared" si="32"/>
        <v>0</v>
      </c>
      <c r="AD33" s="23">
        <f t="shared" si="32"/>
        <v>0</v>
      </c>
      <c r="AE33" s="23">
        <f t="shared" si="32"/>
        <v>0</v>
      </c>
      <c r="AF33" s="17"/>
      <c r="AG33" s="15"/>
      <c r="AH33" s="15"/>
      <c r="AI33" s="15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</row>
    <row r="34" spans="1:62" ht="18.75" x14ac:dyDescent="0.3">
      <c r="A34" s="22" t="s">
        <v>27</v>
      </c>
      <c r="B34" s="23">
        <f>B40+B46+B58+B52</f>
        <v>2859.5</v>
      </c>
      <c r="C34" s="23">
        <f>C40+C46+C58+C52</f>
        <v>882.1</v>
      </c>
      <c r="D34" s="23">
        <f>D40+D46+D58+D52</f>
        <v>822.5</v>
      </c>
      <c r="E34" s="23">
        <f>E40+E46+E58+E52</f>
        <v>822.5</v>
      </c>
      <c r="F34" s="25">
        <f>E34/B34*100</f>
        <v>28.76376988984088</v>
      </c>
      <c r="G34" s="25">
        <f t="shared" ref="G34" si="33">E34/C34*100</f>
        <v>93.243396440312893</v>
      </c>
      <c r="H34" s="23">
        <f t="shared" si="32"/>
        <v>200</v>
      </c>
      <c r="I34" s="23">
        <f t="shared" si="32"/>
        <v>0</v>
      </c>
      <c r="J34" s="23">
        <f t="shared" si="32"/>
        <v>139.5</v>
      </c>
      <c r="K34" s="23">
        <f t="shared" si="32"/>
        <v>150.9</v>
      </c>
      <c r="L34" s="23">
        <f>L40+L46+L58+L52</f>
        <v>175</v>
      </c>
      <c r="M34" s="23">
        <f t="shared" si="32"/>
        <v>281.5</v>
      </c>
      <c r="N34" s="23">
        <f t="shared" si="32"/>
        <v>0</v>
      </c>
      <c r="O34" s="23">
        <f t="shared" si="32"/>
        <v>45.3</v>
      </c>
      <c r="P34" s="23">
        <f t="shared" si="32"/>
        <v>367.6</v>
      </c>
      <c r="Q34" s="23">
        <f t="shared" si="32"/>
        <v>344.8</v>
      </c>
      <c r="R34" s="23">
        <f t="shared" si="32"/>
        <v>285</v>
      </c>
      <c r="S34" s="23">
        <f t="shared" si="32"/>
        <v>0</v>
      </c>
      <c r="T34" s="23">
        <f t="shared" si="32"/>
        <v>0</v>
      </c>
      <c r="U34" s="23">
        <f t="shared" si="32"/>
        <v>0</v>
      </c>
      <c r="V34" s="23">
        <f t="shared" si="32"/>
        <v>0</v>
      </c>
      <c r="W34" s="23">
        <f t="shared" si="32"/>
        <v>0</v>
      </c>
      <c r="X34" s="23">
        <f t="shared" si="32"/>
        <v>0</v>
      </c>
      <c r="Y34" s="23">
        <f t="shared" si="32"/>
        <v>0</v>
      </c>
      <c r="Z34" s="23">
        <f t="shared" si="32"/>
        <v>0</v>
      </c>
      <c r="AA34" s="23">
        <f t="shared" si="32"/>
        <v>0</v>
      </c>
      <c r="AB34" s="23">
        <f t="shared" si="32"/>
        <v>300</v>
      </c>
      <c r="AC34" s="23">
        <f t="shared" si="32"/>
        <v>0</v>
      </c>
      <c r="AD34" s="23">
        <f t="shared" si="32"/>
        <v>1392.4</v>
      </c>
      <c r="AE34" s="23">
        <f t="shared" si="32"/>
        <v>0</v>
      </c>
      <c r="AF34" s="17"/>
      <c r="AG34" s="15"/>
      <c r="AH34" s="15"/>
      <c r="AI34" s="15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</row>
    <row r="35" spans="1:62" ht="18.75" x14ac:dyDescent="0.3">
      <c r="A35" s="22" t="s">
        <v>28</v>
      </c>
      <c r="B35" s="23">
        <f t="shared" ref="B35:E36" si="34">B41+B47+B59+B53</f>
        <v>118</v>
      </c>
      <c r="C35" s="23">
        <f t="shared" si="34"/>
        <v>118</v>
      </c>
      <c r="D35" s="23">
        <f t="shared" si="34"/>
        <v>118</v>
      </c>
      <c r="E35" s="23">
        <f t="shared" si="34"/>
        <v>118</v>
      </c>
      <c r="F35" s="121">
        <f t="shared" ref="F35:F36" si="35">IFERROR(E35/B35*100,0)</f>
        <v>100</v>
      </c>
      <c r="G35" s="121">
        <f t="shared" ref="G35:G36" si="36">IFERROR(E35/C35*100,0)</f>
        <v>100</v>
      </c>
      <c r="H35" s="23">
        <f t="shared" si="32"/>
        <v>0</v>
      </c>
      <c r="I35" s="23">
        <f t="shared" si="32"/>
        <v>0</v>
      </c>
      <c r="J35" s="23">
        <f t="shared" si="32"/>
        <v>0</v>
      </c>
      <c r="K35" s="23">
        <f t="shared" si="32"/>
        <v>0</v>
      </c>
      <c r="L35" s="23">
        <f t="shared" si="32"/>
        <v>0</v>
      </c>
      <c r="M35" s="23">
        <f t="shared" si="32"/>
        <v>0</v>
      </c>
      <c r="N35" s="23">
        <f t="shared" si="32"/>
        <v>0</v>
      </c>
      <c r="O35" s="23">
        <f t="shared" si="32"/>
        <v>0</v>
      </c>
      <c r="P35" s="23">
        <f t="shared" si="32"/>
        <v>118</v>
      </c>
      <c r="Q35" s="23">
        <f t="shared" si="32"/>
        <v>0</v>
      </c>
      <c r="R35" s="23">
        <f t="shared" si="32"/>
        <v>0</v>
      </c>
      <c r="S35" s="23">
        <f t="shared" si="32"/>
        <v>118</v>
      </c>
      <c r="T35" s="23">
        <f t="shared" si="32"/>
        <v>0</v>
      </c>
      <c r="U35" s="23">
        <f t="shared" si="32"/>
        <v>0</v>
      </c>
      <c r="V35" s="23">
        <f t="shared" si="32"/>
        <v>0</v>
      </c>
      <c r="W35" s="23">
        <f t="shared" si="32"/>
        <v>0</v>
      </c>
      <c r="X35" s="23">
        <f t="shared" si="32"/>
        <v>0</v>
      </c>
      <c r="Y35" s="23">
        <f t="shared" si="32"/>
        <v>0</v>
      </c>
      <c r="Z35" s="23">
        <f t="shared" si="32"/>
        <v>0</v>
      </c>
      <c r="AA35" s="23">
        <f t="shared" si="32"/>
        <v>0</v>
      </c>
      <c r="AB35" s="23">
        <f t="shared" si="32"/>
        <v>0</v>
      </c>
      <c r="AC35" s="23">
        <f t="shared" si="32"/>
        <v>0</v>
      </c>
      <c r="AD35" s="23">
        <f t="shared" si="32"/>
        <v>0</v>
      </c>
      <c r="AE35" s="23">
        <f t="shared" si="32"/>
        <v>0</v>
      </c>
      <c r="AF35" s="17"/>
      <c r="AG35" s="15"/>
      <c r="AH35" s="15"/>
      <c r="AI35" s="15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</row>
    <row r="36" spans="1:62" ht="18.75" x14ac:dyDescent="0.3">
      <c r="A36" s="22" t="s">
        <v>29</v>
      </c>
      <c r="B36" s="23">
        <f>B42+B48+B60+B54</f>
        <v>0</v>
      </c>
      <c r="C36" s="23">
        <f>C42+C48+C60+C54</f>
        <v>0</v>
      </c>
      <c r="D36" s="23">
        <f t="shared" si="34"/>
        <v>0</v>
      </c>
      <c r="E36" s="23">
        <f t="shared" si="34"/>
        <v>0</v>
      </c>
      <c r="F36" s="121">
        <f t="shared" si="35"/>
        <v>0</v>
      </c>
      <c r="G36" s="121">
        <f t="shared" si="36"/>
        <v>0</v>
      </c>
      <c r="H36" s="23">
        <f t="shared" si="32"/>
        <v>0</v>
      </c>
      <c r="I36" s="23">
        <f t="shared" si="32"/>
        <v>0</v>
      </c>
      <c r="J36" s="23">
        <f t="shared" si="32"/>
        <v>0</v>
      </c>
      <c r="K36" s="23">
        <f t="shared" si="32"/>
        <v>0</v>
      </c>
      <c r="L36" s="23">
        <f t="shared" si="32"/>
        <v>0</v>
      </c>
      <c r="M36" s="23">
        <f t="shared" si="32"/>
        <v>0</v>
      </c>
      <c r="N36" s="23">
        <f t="shared" si="32"/>
        <v>0</v>
      </c>
      <c r="O36" s="23">
        <f t="shared" si="32"/>
        <v>0</v>
      </c>
      <c r="P36" s="23">
        <f t="shared" si="32"/>
        <v>0</v>
      </c>
      <c r="Q36" s="23">
        <f t="shared" si="32"/>
        <v>0</v>
      </c>
      <c r="R36" s="23">
        <f t="shared" si="32"/>
        <v>0</v>
      </c>
      <c r="S36" s="23">
        <f t="shared" si="32"/>
        <v>0</v>
      </c>
      <c r="T36" s="23">
        <f t="shared" si="32"/>
        <v>0</v>
      </c>
      <c r="U36" s="23">
        <f t="shared" si="32"/>
        <v>0</v>
      </c>
      <c r="V36" s="23">
        <f t="shared" si="32"/>
        <v>0</v>
      </c>
      <c r="W36" s="23">
        <f t="shared" si="32"/>
        <v>0</v>
      </c>
      <c r="X36" s="23">
        <f t="shared" si="32"/>
        <v>0</v>
      </c>
      <c r="Y36" s="23">
        <f t="shared" si="32"/>
        <v>0</v>
      </c>
      <c r="Z36" s="23">
        <f t="shared" si="32"/>
        <v>0</v>
      </c>
      <c r="AA36" s="23">
        <f t="shared" si="32"/>
        <v>0</v>
      </c>
      <c r="AB36" s="23">
        <f t="shared" si="32"/>
        <v>0</v>
      </c>
      <c r="AC36" s="23">
        <f t="shared" si="32"/>
        <v>0</v>
      </c>
      <c r="AD36" s="23">
        <f t="shared" si="32"/>
        <v>0</v>
      </c>
      <c r="AE36" s="23">
        <f t="shared" si="32"/>
        <v>0</v>
      </c>
      <c r="AF36" s="17"/>
      <c r="AG36" s="15"/>
      <c r="AH36" s="15"/>
      <c r="AI36" s="15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</row>
    <row r="37" spans="1:62" ht="18.75" x14ac:dyDescent="0.25">
      <c r="A37" s="136" t="s">
        <v>61</v>
      </c>
      <c r="B37" s="137"/>
      <c r="C37" s="137"/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7"/>
      <c r="O37" s="137"/>
      <c r="P37" s="137"/>
      <c r="Q37" s="137"/>
      <c r="R37" s="137"/>
      <c r="S37" s="137"/>
      <c r="T37" s="137"/>
      <c r="U37" s="137"/>
      <c r="V37" s="137"/>
      <c r="W37" s="137"/>
      <c r="X37" s="137"/>
      <c r="Y37" s="137"/>
      <c r="Z37" s="137"/>
      <c r="AA37" s="137"/>
      <c r="AB37" s="137"/>
      <c r="AC37" s="137"/>
      <c r="AD37" s="137"/>
      <c r="AE37" s="138"/>
      <c r="AF37" s="17"/>
      <c r="AG37" s="15"/>
      <c r="AH37" s="15"/>
      <c r="AI37" s="15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</row>
    <row r="38" spans="1:62" ht="18.75" x14ac:dyDescent="0.3">
      <c r="A38" s="19" t="s">
        <v>25</v>
      </c>
      <c r="B38" s="20">
        <f>H38+J38+L38+N38+P38+R38+T38+V38+X38+Z38+AB38+AD38</f>
        <v>2262.5</v>
      </c>
      <c r="C38" s="20">
        <f>SUM(C39:C42)</f>
        <v>825.1</v>
      </c>
      <c r="D38" s="20">
        <f t="shared" ref="D38:E38" si="37">SUM(D39:D42)</f>
        <v>765.5</v>
      </c>
      <c r="E38" s="20">
        <f t="shared" si="37"/>
        <v>765.5</v>
      </c>
      <c r="F38" s="26">
        <f>E38/B38*100</f>
        <v>33.834254143646412</v>
      </c>
      <c r="G38" s="26">
        <f>E38/C38*100</f>
        <v>92.776633135377523</v>
      </c>
      <c r="H38" s="27">
        <f>SUM(H39:H42)</f>
        <v>200</v>
      </c>
      <c r="I38" s="27">
        <f t="shared" ref="I38:AE38" si="38">SUM(I39:I42)</f>
        <v>0</v>
      </c>
      <c r="J38" s="27">
        <f t="shared" si="38"/>
        <v>139.5</v>
      </c>
      <c r="K38" s="27">
        <f t="shared" si="38"/>
        <v>150.9</v>
      </c>
      <c r="L38" s="27">
        <f t="shared" si="38"/>
        <v>0</v>
      </c>
      <c r="M38" s="27">
        <f t="shared" si="38"/>
        <v>106.5</v>
      </c>
      <c r="N38" s="27">
        <f t="shared" si="38"/>
        <v>0</v>
      </c>
      <c r="O38" s="27">
        <f t="shared" si="38"/>
        <v>45.3</v>
      </c>
      <c r="P38" s="27">
        <f t="shared" si="38"/>
        <v>485.6</v>
      </c>
      <c r="Q38" s="27">
        <f t="shared" si="38"/>
        <v>344.8</v>
      </c>
      <c r="R38" s="27">
        <f t="shared" si="38"/>
        <v>45</v>
      </c>
      <c r="S38" s="27">
        <f t="shared" si="38"/>
        <v>118</v>
      </c>
      <c r="T38" s="27">
        <f t="shared" si="38"/>
        <v>0</v>
      </c>
      <c r="U38" s="27">
        <f t="shared" si="38"/>
        <v>0</v>
      </c>
      <c r="V38" s="27">
        <f t="shared" si="38"/>
        <v>0</v>
      </c>
      <c r="W38" s="27">
        <f t="shared" si="38"/>
        <v>0</v>
      </c>
      <c r="X38" s="27">
        <f t="shared" si="38"/>
        <v>0</v>
      </c>
      <c r="Y38" s="27">
        <f t="shared" si="38"/>
        <v>0</v>
      </c>
      <c r="Z38" s="27">
        <f t="shared" si="38"/>
        <v>0</v>
      </c>
      <c r="AA38" s="27">
        <f t="shared" si="38"/>
        <v>0</v>
      </c>
      <c r="AB38" s="27">
        <f t="shared" si="38"/>
        <v>0</v>
      </c>
      <c r="AC38" s="27">
        <f t="shared" si="38"/>
        <v>0</v>
      </c>
      <c r="AD38" s="27">
        <f t="shared" si="38"/>
        <v>1392.4</v>
      </c>
      <c r="AE38" s="27">
        <f t="shared" si="38"/>
        <v>0</v>
      </c>
      <c r="AF38" s="17"/>
      <c r="AG38" s="15"/>
      <c r="AH38" s="15"/>
      <c r="AI38" s="15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</row>
    <row r="39" spans="1:62" ht="18.75" x14ac:dyDescent="0.3">
      <c r="A39" s="22" t="s">
        <v>26</v>
      </c>
      <c r="B39" s="28">
        <f>H39+J39+L39+N39+P39+R39+T39+AD39+V39+X39+Z39+AB39</f>
        <v>0</v>
      </c>
      <c r="C39" s="29">
        <f t="shared" ref="C39:C42" si="39">H39</f>
        <v>0</v>
      </c>
      <c r="D39" s="29"/>
      <c r="E39" s="28">
        <f>I39+K39+M39+O39+Q39+S39+U39+W39+Y39+AA39+AC39+AE39</f>
        <v>0</v>
      </c>
      <c r="F39" s="121">
        <f t="shared" ref="F39" si="40">IFERROR(E39/B39*100,0)</f>
        <v>0</v>
      </c>
      <c r="G39" s="121">
        <f t="shared" ref="G39" si="41">IFERROR(E39/C39*100,0)</f>
        <v>0</v>
      </c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17"/>
      <c r="AG39" s="15"/>
      <c r="AH39" s="15"/>
      <c r="AI39" s="15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</row>
    <row r="40" spans="1:62" ht="37.5" x14ac:dyDescent="0.3">
      <c r="A40" s="22" t="s">
        <v>27</v>
      </c>
      <c r="B40" s="28">
        <f>H40+J40+L40+N40+P40+R40+T40+AD40+V40+X40+Z40+AB40</f>
        <v>2144.5</v>
      </c>
      <c r="C40" s="29">
        <f>H40+J40+L40+N40+P40</f>
        <v>707.1</v>
      </c>
      <c r="D40" s="29">
        <f>E40</f>
        <v>647.5</v>
      </c>
      <c r="E40" s="28">
        <f>I40+K40+M40+O40+Q40+S40+U40+W40+Y40+AA40+AC40+AE40</f>
        <v>647.5</v>
      </c>
      <c r="F40" s="30">
        <f>E40/B40*100</f>
        <v>30.193518302634647</v>
      </c>
      <c r="G40" s="30">
        <f>E40/C40*100</f>
        <v>91.571206335737514</v>
      </c>
      <c r="H40" s="28">
        <v>200</v>
      </c>
      <c r="I40" s="28"/>
      <c r="J40" s="28">
        <v>139.5</v>
      </c>
      <c r="K40" s="28">
        <v>150.9</v>
      </c>
      <c r="L40" s="28"/>
      <c r="M40" s="28">
        <v>106.5</v>
      </c>
      <c r="N40" s="28"/>
      <c r="O40" s="27">
        <v>45.3</v>
      </c>
      <c r="P40" s="29">
        <f>200+167.6</f>
        <v>367.6</v>
      </c>
      <c r="Q40" s="29">
        <v>344.8</v>
      </c>
      <c r="R40" s="29">
        <v>45</v>
      </c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>
        <f>1560-167.6</f>
        <v>1392.4</v>
      </c>
      <c r="AE40" s="27"/>
      <c r="AF40" s="17" t="s">
        <v>140</v>
      </c>
      <c r="AG40" s="15">
        <f>C40-D40</f>
        <v>59.600000000000023</v>
      </c>
      <c r="AH40" s="15"/>
      <c r="AI40" s="15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</row>
    <row r="41" spans="1:62" ht="18.75" x14ac:dyDescent="0.3">
      <c r="A41" s="22" t="s">
        <v>28</v>
      </c>
      <c r="B41" s="28">
        <f>H41+J41+L41+N41+P41+R41+T41+AD41+V41+X41+Z41+AB41</f>
        <v>118</v>
      </c>
      <c r="C41" s="29">
        <f t="shared" ref="C41" si="42">H41+J41+L41+N41+P41</f>
        <v>118</v>
      </c>
      <c r="D41" s="29">
        <f>E41</f>
        <v>118</v>
      </c>
      <c r="E41" s="28">
        <f t="shared" ref="E41:E42" si="43">I41+K41+M41+O41+Q41+S41+U41+W41+Y41+AA41+AC41+AE41</f>
        <v>118</v>
      </c>
      <c r="F41" s="121">
        <f t="shared" ref="F41:F42" si="44">IFERROR(E41/B41*100,0)</f>
        <v>100</v>
      </c>
      <c r="G41" s="121">
        <f t="shared" ref="G41:G42" si="45">IFERROR(E41/C41*100,0)</f>
        <v>100</v>
      </c>
      <c r="H41" s="27"/>
      <c r="I41" s="27"/>
      <c r="J41" s="27"/>
      <c r="K41" s="27"/>
      <c r="L41" s="27"/>
      <c r="M41" s="27"/>
      <c r="N41" s="27"/>
      <c r="O41" s="27"/>
      <c r="P41" s="27">
        <v>118</v>
      </c>
      <c r="Q41" s="27"/>
      <c r="R41" s="27"/>
      <c r="S41" s="27">
        <v>118</v>
      </c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17"/>
      <c r="AG41" s="15"/>
      <c r="AH41" s="15"/>
      <c r="AI41" s="15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</row>
    <row r="42" spans="1:62" ht="18.75" x14ac:dyDescent="0.3">
      <c r="A42" s="22" t="s">
        <v>29</v>
      </c>
      <c r="B42" s="28">
        <f>H42+J42+L42+N42+P42+R42+T42+AD42+V42+X42+Z42+AB42</f>
        <v>0</v>
      </c>
      <c r="C42" s="29">
        <f t="shared" si="39"/>
        <v>0</v>
      </c>
      <c r="D42" s="29"/>
      <c r="E42" s="28">
        <f t="shared" si="43"/>
        <v>0</v>
      </c>
      <c r="F42" s="121">
        <f t="shared" si="44"/>
        <v>0</v>
      </c>
      <c r="G42" s="121">
        <f t="shared" si="45"/>
        <v>0</v>
      </c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17"/>
      <c r="AG42" s="15"/>
      <c r="AH42" s="15"/>
      <c r="AI42" s="15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</row>
    <row r="43" spans="1:62" ht="18.75" x14ac:dyDescent="0.25">
      <c r="A43" s="136" t="s">
        <v>62</v>
      </c>
      <c r="B43" s="137"/>
      <c r="C43" s="137"/>
      <c r="D43" s="137"/>
      <c r="E43" s="137"/>
      <c r="F43" s="137"/>
      <c r="G43" s="137"/>
      <c r="H43" s="137"/>
      <c r="I43" s="137"/>
      <c r="J43" s="137"/>
      <c r="K43" s="137"/>
      <c r="L43" s="137"/>
      <c r="M43" s="137"/>
      <c r="N43" s="137"/>
      <c r="O43" s="137"/>
      <c r="P43" s="137"/>
      <c r="Q43" s="137"/>
      <c r="R43" s="137"/>
      <c r="S43" s="137"/>
      <c r="T43" s="137"/>
      <c r="U43" s="137"/>
      <c r="V43" s="137"/>
      <c r="W43" s="137"/>
      <c r="X43" s="137"/>
      <c r="Y43" s="137"/>
      <c r="Z43" s="137"/>
      <c r="AA43" s="137"/>
      <c r="AB43" s="137"/>
      <c r="AC43" s="137"/>
      <c r="AD43" s="137"/>
      <c r="AE43" s="138"/>
      <c r="AF43" s="139" t="s">
        <v>138</v>
      </c>
      <c r="AG43" s="15"/>
      <c r="AH43" s="15"/>
      <c r="AI43" s="15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</row>
    <row r="44" spans="1:62" ht="18.75" x14ac:dyDescent="0.3">
      <c r="A44" s="19" t="s">
        <v>25</v>
      </c>
      <c r="B44" s="20">
        <f>H44+J44+L44+N44+P44+R44+T44+V44+X44+Z44+AB44+AD44</f>
        <v>715</v>
      </c>
      <c r="C44" s="20">
        <f>SUM(C45:C48)</f>
        <v>175</v>
      </c>
      <c r="D44" s="20">
        <f t="shared" ref="D44:E44" si="46">SUM(D45:D48)</f>
        <v>175</v>
      </c>
      <c r="E44" s="20">
        <f t="shared" si="46"/>
        <v>175</v>
      </c>
      <c r="F44" s="122">
        <f t="shared" ref="F44:F48" si="47">IFERROR(E44/B44*100,0)</f>
        <v>24.475524475524477</v>
      </c>
      <c r="G44" s="122">
        <f t="shared" ref="G44:G48" si="48">IFERROR(E44/C44*100,0)</f>
        <v>100</v>
      </c>
      <c r="H44" s="13">
        <f>SUM(H45:H48)</f>
        <v>0</v>
      </c>
      <c r="I44" s="13">
        <f t="shared" ref="I44:AE44" si="49">SUM(I45:I48)</f>
        <v>0</v>
      </c>
      <c r="J44" s="13">
        <f t="shared" si="49"/>
        <v>0</v>
      </c>
      <c r="K44" s="13">
        <f t="shared" si="49"/>
        <v>0</v>
      </c>
      <c r="L44" s="13">
        <f t="shared" si="49"/>
        <v>175</v>
      </c>
      <c r="M44" s="13">
        <f t="shared" si="49"/>
        <v>175</v>
      </c>
      <c r="N44" s="13">
        <f t="shared" si="49"/>
        <v>0</v>
      </c>
      <c r="O44" s="13">
        <f t="shared" si="49"/>
        <v>0</v>
      </c>
      <c r="P44" s="13">
        <f t="shared" si="49"/>
        <v>0</v>
      </c>
      <c r="Q44" s="13">
        <f t="shared" si="49"/>
        <v>0</v>
      </c>
      <c r="R44" s="13">
        <f t="shared" si="49"/>
        <v>240</v>
      </c>
      <c r="S44" s="13">
        <f t="shared" si="49"/>
        <v>0</v>
      </c>
      <c r="T44" s="13">
        <f t="shared" si="49"/>
        <v>0</v>
      </c>
      <c r="U44" s="13">
        <f t="shared" si="49"/>
        <v>0</v>
      </c>
      <c r="V44" s="13">
        <f t="shared" si="49"/>
        <v>0</v>
      </c>
      <c r="W44" s="13">
        <f t="shared" si="49"/>
        <v>0</v>
      </c>
      <c r="X44" s="13">
        <f t="shared" si="49"/>
        <v>0</v>
      </c>
      <c r="Y44" s="13">
        <f t="shared" si="49"/>
        <v>0</v>
      </c>
      <c r="Z44" s="13">
        <f t="shared" si="49"/>
        <v>0</v>
      </c>
      <c r="AA44" s="13">
        <f t="shared" si="49"/>
        <v>0</v>
      </c>
      <c r="AB44" s="13">
        <f t="shared" si="49"/>
        <v>300</v>
      </c>
      <c r="AC44" s="13">
        <f t="shared" si="49"/>
        <v>0</v>
      </c>
      <c r="AD44" s="13">
        <f t="shared" si="49"/>
        <v>0</v>
      </c>
      <c r="AE44" s="13">
        <f t="shared" si="49"/>
        <v>0</v>
      </c>
      <c r="AF44" s="140"/>
      <c r="AG44" s="15"/>
      <c r="AH44" s="15"/>
      <c r="AI44" s="15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8"/>
    </row>
    <row r="45" spans="1:62" ht="18.75" x14ac:dyDescent="0.3">
      <c r="A45" s="22" t="s">
        <v>26</v>
      </c>
      <c r="B45" s="28">
        <f>H45+J45+L45+N45+P45+R45+T45+V45+X45+Z45+AB45+AD45</f>
        <v>0</v>
      </c>
      <c r="C45" s="29">
        <f>H45</f>
        <v>0</v>
      </c>
      <c r="D45" s="29"/>
      <c r="E45" s="28">
        <f>I45+K45+M45+O45+Q45+S45+U45+W45+Y45+AA45+AC45+AE45</f>
        <v>0</v>
      </c>
      <c r="F45" s="121">
        <f t="shared" si="47"/>
        <v>0</v>
      </c>
      <c r="G45" s="121">
        <f t="shared" si="48"/>
        <v>0</v>
      </c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40"/>
      <c r="AG45" s="15"/>
      <c r="AH45" s="15"/>
      <c r="AI45" s="15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</row>
    <row r="46" spans="1:62" ht="18.75" x14ac:dyDescent="0.3">
      <c r="A46" s="22" t="s">
        <v>27</v>
      </c>
      <c r="B46" s="28">
        <f>H46+J46+L46+N46+P46+R46+T46+V46+X46+Z46+AB46+AD46</f>
        <v>715</v>
      </c>
      <c r="C46" s="29">
        <f>H46+J46+L46+N46+P46</f>
        <v>175</v>
      </c>
      <c r="D46" s="29">
        <f>E46</f>
        <v>175</v>
      </c>
      <c r="E46" s="28">
        <f>I46+K46+M46+O46+Q46+S46+U46+W46+Y46+AA46+AC46+AE46</f>
        <v>175</v>
      </c>
      <c r="F46" s="121">
        <f t="shared" si="47"/>
        <v>24.475524475524477</v>
      </c>
      <c r="G46" s="121">
        <f t="shared" si="48"/>
        <v>100</v>
      </c>
      <c r="H46" s="13"/>
      <c r="I46" s="13"/>
      <c r="J46" s="23"/>
      <c r="K46" s="23"/>
      <c r="L46" s="23">
        <v>175</v>
      </c>
      <c r="M46" s="23">
        <v>175</v>
      </c>
      <c r="N46" s="23"/>
      <c r="O46" s="23"/>
      <c r="P46" s="23"/>
      <c r="Q46" s="23"/>
      <c r="R46" s="23">
        <v>240</v>
      </c>
      <c r="S46" s="13"/>
      <c r="T46" s="13"/>
      <c r="U46" s="13"/>
      <c r="V46" s="13"/>
      <c r="W46" s="13"/>
      <c r="X46" s="13"/>
      <c r="Y46" s="13"/>
      <c r="Z46" s="13"/>
      <c r="AA46" s="13"/>
      <c r="AB46" s="23">
        <v>300</v>
      </c>
      <c r="AC46" s="13"/>
      <c r="AD46" s="13"/>
      <c r="AE46" s="13"/>
      <c r="AF46" s="143"/>
      <c r="AG46" s="15">
        <f>C46-D46</f>
        <v>0</v>
      </c>
      <c r="AH46" s="15"/>
      <c r="AI46" s="15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</row>
    <row r="47" spans="1:62" ht="18.75" x14ac:dyDescent="0.3">
      <c r="A47" s="22" t="s">
        <v>28</v>
      </c>
      <c r="B47" s="28">
        <f>H47+J47+L47+N47+P47+R47+T47+V47+X47+Z47+AB47+AD47</f>
        <v>0</v>
      </c>
      <c r="C47" s="29">
        <f t="shared" ref="C47:C48" si="50">H47</f>
        <v>0</v>
      </c>
      <c r="D47" s="29"/>
      <c r="E47" s="28">
        <f t="shared" ref="E47:E48" si="51">I47+K47+M47+O47+Q47+S47+U47+W47+Y47+AA47+AC47+AE47</f>
        <v>0</v>
      </c>
      <c r="F47" s="121">
        <f t="shared" si="47"/>
        <v>0</v>
      </c>
      <c r="G47" s="121">
        <f t="shared" si="48"/>
        <v>0</v>
      </c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7"/>
      <c r="AG47" s="15"/>
      <c r="AH47" s="15"/>
      <c r="AI47" s="15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</row>
    <row r="48" spans="1:62" ht="18.75" x14ac:dyDescent="0.3">
      <c r="A48" s="22" t="s">
        <v>29</v>
      </c>
      <c r="B48" s="28">
        <f>H48+J48+L48+N48+P48+R48+T48+V48+X48+Z48+AB48+AD48</f>
        <v>0</v>
      </c>
      <c r="C48" s="29">
        <f t="shared" si="50"/>
        <v>0</v>
      </c>
      <c r="D48" s="29"/>
      <c r="E48" s="28">
        <f t="shared" si="51"/>
        <v>0</v>
      </c>
      <c r="F48" s="121">
        <f t="shared" si="47"/>
        <v>0</v>
      </c>
      <c r="G48" s="121">
        <f t="shared" si="48"/>
        <v>0</v>
      </c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7"/>
      <c r="AG48" s="15"/>
      <c r="AH48" s="15"/>
      <c r="AI48" s="15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</row>
    <row r="49" spans="1:62" ht="18.75" x14ac:dyDescent="0.25">
      <c r="A49" s="136" t="s">
        <v>63</v>
      </c>
      <c r="B49" s="137"/>
      <c r="C49" s="137"/>
      <c r="D49" s="137"/>
      <c r="E49" s="137"/>
      <c r="F49" s="137"/>
      <c r="G49" s="137"/>
      <c r="H49" s="137"/>
      <c r="I49" s="137"/>
      <c r="J49" s="137"/>
      <c r="K49" s="137"/>
      <c r="L49" s="137"/>
      <c r="M49" s="137"/>
      <c r="N49" s="137"/>
      <c r="O49" s="137"/>
      <c r="P49" s="137"/>
      <c r="Q49" s="137"/>
      <c r="R49" s="137"/>
      <c r="S49" s="137"/>
      <c r="T49" s="137"/>
      <c r="U49" s="137"/>
      <c r="V49" s="137"/>
      <c r="W49" s="137"/>
      <c r="X49" s="137"/>
      <c r="Y49" s="137"/>
      <c r="Z49" s="137"/>
      <c r="AA49" s="137"/>
      <c r="AB49" s="137"/>
      <c r="AC49" s="137"/>
      <c r="AD49" s="137"/>
      <c r="AE49" s="138"/>
      <c r="AF49" s="139"/>
      <c r="AG49" s="15"/>
      <c r="AH49" s="15"/>
      <c r="AI49" s="15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</row>
    <row r="50" spans="1:62" ht="18.75" x14ac:dyDescent="0.3">
      <c r="A50" s="19" t="s">
        <v>25</v>
      </c>
      <c r="B50" s="20">
        <f>H50+J50+L50+N50+P50+R50+T50+V50+X50+Z50+AB50+AD50</f>
        <v>0</v>
      </c>
      <c r="C50" s="20">
        <f>SUM(C51:C54)</f>
        <v>0</v>
      </c>
      <c r="D50" s="20">
        <f t="shared" ref="D50:E50" si="52">SUM(D51:D54)</f>
        <v>0</v>
      </c>
      <c r="E50" s="20">
        <f t="shared" si="52"/>
        <v>0</v>
      </c>
      <c r="F50" s="122">
        <f t="shared" ref="F50:F54" si="53">IFERROR(E50/B50*100,0)</f>
        <v>0</v>
      </c>
      <c r="G50" s="122">
        <f t="shared" ref="G50:G54" si="54">IFERROR(E50/C50*100,0)</f>
        <v>0</v>
      </c>
      <c r="H50" s="13">
        <f>SUM(H51:H54)</f>
        <v>0</v>
      </c>
      <c r="I50" s="13">
        <f t="shared" ref="I50:AE50" si="55">SUM(I51:I54)</f>
        <v>0</v>
      </c>
      <c r="J50" s="13">
        <f t="shared" si="55"/>
        <v>0</v>
      </c>
      <c r="K50" s="13">
        <f t="shared" si="55"/>
        <v>0</v>
      </c>
      <c r="L50" s="13">
        <f t="shared" si="55"/>
        <v>0</v>
      </c>
      <c r="M50" s="13">
        <f t="shared" si="55"/>
        <v>0</v>
      </c>
      <c r="N50" s="13">
        <f t="shared" si="55"/>
        <v>0</v>
      </c>
      <c r="O50" s="13">
        <f t="shared" si="55"/>
        <v>0</v>
      </c>
      <c r="P50" s="13">
        <f t="shared" si="55"/>
        <v>0</v>
      </c>
      <c r="Q50" s="13">
        <f t="shared" si="55"/>
        <v>0</v>
      </c>
      <c r="R50" s="13">
        <f t="shared" si="55"/>
        <v>0</v>
      </c>
      <c r="S50" s="13">
        <f t="shared" si="55"/>
        <v>0</v>
      </c>
      <c r="T50" s="13">
        <f t="shared" si="55"/>
        <v>0</v>
      </c>
      <c r="U50" s="13">
        <f t="shared" si="55"/>
        <v>0</v>
      </c>
      <c r="V50" s="13">
        <f t="shared" si="55"/>
        <v>0</v>
      </c>
      <c r="W50" s="13">
        <f t="shared" si="55"/>
        <v>0</v>
      </c>
      <c r="X50" s="13">
        <f t="shared" si="55"/>
        <v>0</v>
      </c>
      <c r="Y50" s="13">
        <f t="shared" si="55"/>
        <v>0</v>
      </c>
      <c r="Z50" s="13">
        <f t="shared" si="55"/>
        <v>0</v>
      </c>
      <c r="AA50" s="13">
        <f t="shared" si="55"/>
        <v>0</v>
      </c>
      <c r="AB50" s="13">
        <f t="shared" si="55"/>
        <v>0</v>
      </c>
      <c r="AC50" s="13">
        <f t="shared" si="55"/>
        <v>0</v>
      </c>
      <c r="AD50" s="13">
        <f t="shared" si="55"/>
        <v>0</v>
      </c>
      <c r="AE50" s="13">
        <f t="shared" si="55"/>
        <v>0</v>
      </c>
      <c r="AF50" s="140"/>
      <c r="AG50" s="15"/>
      <c r="AH50" s="15"/>
      <c r="AI50" s="15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</row>
    <row r="51" spans="1:62" ht="18.75" x14ac:dyDescent="0.3">
      <c r="A51" s="22" t="s">
        <v>26</v>
      </c>
      <c r="B51" s="28">
        <f>H51+J51+L51+N51+P51+R51+T51+V51+X51+Z51+AB51+AD51</f>
        <v>0</v>
      </c>
      <c r="C51" s="29">
        <f>H51</f>
        <v>0</v>
      </c>
      <c r="D51" s="29"/>
      <c r="E51" s="28">
        <f>I51+K51+M51+O51+Q51+S51+U51+W51+Y51+AA51+AC51+AE51</f>
        <v>0</v>
      </c>
      <c r="F51" s="121">
        <f t="shared" si="53"/>
        <v>0</v>
      </c>
      <c r="G51" s="121">
        <f t="shared" si="54"/>
        <v>0</v>
      </c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40"/>
      <c r="AG51" s="15"/>
      <c r="AH51" s="15"/>
      <c r="AI51" s="15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</row>
    <row r="52" spans="1:62" ht="18.75" x14ac:dyDescent="0.3">
      <c r="A52" s="22" t="s">
        <v>27</v>
      </c>
      <c r="B52" s="28">
        <f>H52+J52+L52+N52+P52+R52+T52+V52+X52+Z52+AB52+AD52</f>
        <v>0</v>
      </c>
      <c r="C52" s="29">
        <f t="shared" ref="C52:C54" si="56">H52</f>
        <v>0</v>
      </c>
      <c r="D52" s="29"/>
      <c r="E52" s="28">
        <f>I52+K52+M52+O52+Q52+S52+U52+W52+Y52+AA52+AC52+AE52</f>
        <v>0</v>
      </c>
      <c r="F52" s="121">
        <f t="shared" si="53"/>
        <v>0</v>
      </c>
      <c r="G52" s="121">
        <f t="shared" si="54"/>
        <v>0</v>
      </c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23"/>
      <c r="AC52" s="13"/>
      <c r="AD52" s="13"/>
      <c r="AE52" s="13"/>
      <c r="AF52" s="143"/>
      <c r="AG52" s="15"/>
      <c r="AH52" s="15"/>
      <c r="AI52" s="15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8"/>
    </row>
    <row r="53" spans="1:62" ht="18.75" x14ac:dyDescent="0.3">
      <c r="A53" s="22" t="s">
        <v>28</v>
      </c>
      <c r="B53" s="28">
        <f>H53+J53+L53+N53+P53+R53+T53+V53+X53+Z53+AB53+AD53</f>
        <v>0</v>
      </c>
      <c r="C53" s="29">
        <f t="shared" si="56"/>
        <v>0</v>
      </c>
      <c r="D53" s="29"/>
      <c r="E53" s="28">
        <f t="shared" ref="E53:E54" si="57">I53+K53+M53+O53+Q53+S53+U53+W53+Y53+AA53+AC53+AE53</f>
        <v>0</v>
      </c>
      <c r="F53" s="121">
        <f t="shared" si="53"/>
        <v>0</v>
      </c>
      <c r="G53" s="121">
        <f t="shared" si="54"/>
        <v>0</v>
      </c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7"/>
      <c r="AG53" s="15"/>
      <c r="AH53" s="15"/>
      <c r="AI53" s="15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8"/>
    </row>
    <row r="54" spans="1:62" ht="18.75" x14ac:dyDescent="0.3">
      <c r="A54" s="22" t="s">
        <v>29</v>
      </c>
      <c r="B54" s="28">
        <f>H54+J54+L54+N54+P54+R54+T54+V54+X54+Z54+AB54+AD54</f>
        <v>0</v>
      </c>
      <c r="C54" s="29">
        <f t="shared" si="56"/>
        <v>0</v>
      </c>
      <c r="D54" s="29"/>
      <c r="E54" s="28">
        <f t="shared" si="57"/>
        <v>0</v>
      </c>
      <c r="F54" s="121">
        <f t="shared" si="53"/>
        <v>0</v>
      </c>
      <c r="G54" s="121">
        <f t="shared" si="54"/>
        <v>0</v>
      </c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7"/>
      <c r="AG54" s="15"/>
      <c r="AH54" s="15"/>
      <c r="AI54" s="15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</row>
    <row r="55" spans="1:62" ht="18.75" x14ac:dyDescent="0.25">
      <c r="A55" s="136" t="s">
        <v>64</v>
      </c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  <c r="Q55" s="137"/>
      <c r="R55" s="137"/>
      <c r="S55" s="137"/>
      <c r="T55" s="137"/>
      <c r="U55" s="137"/>
      <c r="V55" s="137"/>
      <c r="W55" s="137"/>
      <c r="X55" s="137"/>
      <c r="Y55" s="137"/>
      <c r="Z55" s="137"/>
      <c r="AA55" s="137"/>
      <c r="AB55" s="137"/>
      <c r="AC55" s="137"/>
      <c r="AD55" s="137"/>
      <c r="AE55" s="138"/>
      <c r="AF55" s="157" t="s">
        <v>141</v>
      </c>
      <c r="AG55" s="15"/>
      <c r="AH55" s="15"/>
      <c r="AI55" s="15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</row>
    <row r="56" spans="1:62" ht="18.75" x14ac:dyDescent="0.3">
      <c r="A56" s="19" t="s">
        <v>25</v>
      </c>
      <c r="B56" s="20">
        <f>H56+J56+L56+N56+P56+R56+T56+V56+X56+Z56+AB56+AD56</f>
        <v>0</v>
      </c>
      <c r="C56" s="20">
        <f>SUM(C57:C60)</f>
        <v>0</v>
      </c>
      <c r="D56" s="20">
        <f t="shared" ref="D56:E56" si="58">SUM(D57:D60)</f>
        <v>0</v>
      </c>
      <c r="E56" s="20">
        <f t="shared" si="58"/>
        <v>0</v>
      </c>
      <c r="F56" s="122">
        <f t="shared" ref="F56:F60" si="59">IFERROR(E56/B56*100,0)</f>
        <v>0</v>
      </c>
      <c r="G56" s="122">
        <f t="shared" ref="G56:G60" si="60">IFERROR(E56/C56*100,0)</f>
        <v>0</v>
      </c>
      <c r="H56" s="13">
        <f>SUM(H57:H60)</f>
        <v>0</v>
      </c>
      <c r="I56" s="13">
        <f t="shared" ref="I56:AE56" si="61">SUM(I57:I60)</f>
        <v>0</v>
      </c>
      <c r="J56" s="13">
        <f t="shared" si="61"/>
        <v>0</v>
      </c>
      <c r="K56" s="13">
        <f t="shared" si="61"/>
        <v>0</v>
      </c>
      <c r="L56" s="13">
        <f t="shared" si="61"/>
        <v>0</v>
      </c>
      <c r="M56" s="13">
        <f t="shared" si="61"/>
        <v>0</v>
      </c>
      <c r="N56" s="13">
        <f t="shared" si="61"/>
        <v>0</v>
      </c>
      <c r="O56" s="13">
        <f t="shared" si="61"/>
        <v>0</v>
      </c>
      <c r="P56" s="13">
        <f t="shared" si="61"/>
        <v>0</v>
      </c>
      <c r="Q56" s="13">
        <f t="shared" si="61"/>
        <v>0</v>
      </c>
      <c r="R56" s="13">
        <f t="shared" si="61"/>
        <v>0</v>
      </c>
      <c r="S56" s="13">
        <f t="shared" si="61"/>
        <v>0</v>
      </c>
      <c r="T56" s="13">
        <f t="shared" si="61"/>
        <v>0</v>
      </c>
      <c r="U56" s="13">
        <f t="shared" si="61"/>
        <v>0</v>
      </c>
      <c r="V56" s="13">
        <f t="shared" si="61"/>
        <v>0</v>
      </c>
      <c r="W56" s="13">
        <f t="shared" si="61"/>
        <v>0</v>
      </c>
      <c r="X56" s="13">
        <f t="shared" si="61"/>
        <v>0</v>
      </c>
      <c r="Y56" s="13">
        <f t="shared" si="61"/>
        <v>0</v>
      </c>
      <c r="Z56" s="13">
        <f t="shared" si="61"/>
        <v>0</v>
      </c>
      <c r="AA56" s="13">
        <f t="shared" si="61"/>
        <v>0</v>
      </c>
      <c r="AB56" s="13">
        <f t="shared" si="61"/>
        <v>0</v>
      </c>
      <c r="AC56" s="13">
        <f t="shared" si="61"/>
        <v>0</v>
      </c>
      <c r="AD56" s="13">
        <f t="shared" si="61"/>
        <v>0</v>
      </c>
      <c r="AE56" s="13">
        <f t="shared" si="61"/>
        <v>0</v>
      </c>
      <c r="AF56" s="158"/>
      <c r="AG56" s="15"/>
      <c r="AH56" s="15"/>
      <c r="AI56" s="15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</row>
    <row r="57" spans="1:62" ht="18.75" x14ac:dyDescent="0.3">
      <c r="A57" s="22" t="s">
        <v>26</v>
      </c>
      <c r="B57" s="28">
        <f t="shared" ref="B57:B59" si="62">H57+J57+L57+N57+P57+R57+T57+V57+X57+Z57+AB57+AD57</f>
        <v>0</v>
      </c>
      <c r="C57" s="29">
        <f>H57</f>
        <v>0</v>
      </c>
      <c r="D57" s="29"/>
      <c r="E57" s="28">
        <f t="shared" ref="E57:E59" si="63">I57+K57+M57+O57+Q57+S57+U57+W57+Y57+AA57+AC57+AE57</f>
        <v>0</v>
      </c>
      <c r="F57" s="121">
        <f t="shared" si="59"/>
        <v>0</v>
      </c>
      <c r="G57" s="121">
        <f t="shared" si="60"/>
        <v>0</v>
      </c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58"/>
      <c r="AG57" s="15"/>
      <c r="AH57" s="15"/>
      <c r="AI57" s="15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</row>
    <row r="58" spans="1:62" ht="18.75" x14ac:dyDescent="0.3">
      <c r="A58" s="22" t="s">
        <v>27</v>
      </c>
      <c r="B58" s="28">
        <f t="shared" si="62"/>
        <v>0</v>
      </c>
      <c r="C58" s="29">
        <f>AD58</f>
        <v>0</v>
      </c>
      <c r="D58" s="28"/>
      <c r="E58" s="28">
        <f t="shared" si="63"/>
        <v>0</v>
      </c>
      <c r="F58" s="121">
        <f t="shared" si="59"/>
        <v>0</v>
      </c>
      <c r="G58" s="121">
        <f t="shared" si="60"/>
        <v>0</v>
      </c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58"/>
      <c r="AG58" s="15"/>
      <c r="AH58" s="15"/>
      <c r="AI58" s="15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18"/>
    </row>
    <row r="59" spans="1:62" ht="18.75" x14ac:dyDescent="0.3">
      <c r="A59" s="22" t="s">
        <v>28</v>
      </c>
      <c r="B59" s="28">
        <f t="shared" si="62"/>
        <v>0</v>
      </c>
      <c r="C59" s="29">
        <f t="shared" ref="C59" si="64">H59</f>
        <v>0</v>
      </c>
      <c r="D59" s="29"/>
      <c r="E59" s="28">
        <f t="shared" si="63"/>
        <v>0</v>
      </c>
      <c r="F59" s="121">
        <f t="shared" si="59"/>
        <v>0</v>
      </c>
      <c r="G59" s="121">
        <f t="shared" si="60"/>
        <v>0</v>
      </c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58"/>
      <c r="AG59" s="15"/>
      <c r="AH59" s="15"/>
      <c r="AI59" s="15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18"/>
    </row>
    <row r="60" spans="1:62" ht="18.75" x14ac:dyDescent="0.3">
      <c r="A60" s="22" t="s">
        <v>29</v>
      </c>
      <c r="B60" s="28">
        <f>H60+J60+L60+N60+P60+R60+T60+V60+X60+Z60+AB60+AD60</f>
        <v>0</v>
      </c>
      <c r="C60" s="28">
        <f>H60+J60+L60+N60+P60+R60+T60+V60+X60+Z60+AB60</f>
        <v>0</v>
      </c>
      <c r="D60" s="29">
        <f>E60</f>
        <v>0</v>
      </c>
      <c r="E60" s="31">
        <f>I60+K60+M60+O60+Q60+S60+U60+W60+Y60+AA60+AC60+AE60</f>
        <v>0</v>
      </c>
      <c r="F60" s="121">
        <f t="shared" si="59"/>
        <v>0</v>
      </c>
      <c r="G60" s="121">
        <f t="shared" si="60"/>
        <v>0</v>
      </c>
      <c r="H60" s="7"/>
      <c r="I60" s="7"/>
      <c r="J60" s="8"/>
      <c r="K60" s="7"/>
      <c r="L60" s="8"/>
      <c r="M60" s="1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13"/>
      <c r="AF60" s="159"/>
      <c r="AG60" s="15"/>
      <c r="AH60" s="15"/>
      <c r="AI60" s="15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18"/>
    </row>
    <row r="61" spans="1:62" ht="20.25" x14ac:dyDescent="0.25">
      <c r="A61" s="141" t="s">
        <v>66</v>
      </c>
      <c r="B61" s="142"/>
      <c r="C61" s="142"/>
      <c r="D61" s="142"/>
      <c r="E61" s="142"/>
      <c r="F61" s="142"/>
      <c r="G61" s="142"/>
      <c r="H61" s="142"/>
      <c r="I61" s="142"/>
      <c r="J61" s="142"/>
      <c r="K61" s="142"/>
      <c r="L61" s="142"/>
      <c r="M61" s="142"/>
      <c r="N61" s="142"/>
      <c r="O61" s="142"/>
      <c r="P61" s="142"/>
      <c r="Q61" s="142"/>
      <c r="R61" s="142"/>
      <c r="S61" s="142"/>
      <c r="T61" s="142"/>
      <c r="U61" s="142"/>
      <c r="V61" s="142"/>
      <c r="W61" s="142"/>
      <c r="X61" s="142"/>
      <c r="Y61" s="142"/>
      <c r="Z61" s="142"/>
      <c r="AA61" s="142"/>
      <c r="AB61" s="142"/>
      <c r="AC61" s="142"/>
      <c r="AD61" s="142"/>
      <c r="AE61" s="145"/>
      <c r="AF61" s="32"/>
      <c r="AG61" s="15"/>
      <c r="AH61" s="15"/>
      <c r="AI61" s="15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</row>
    <row r="62" spans="1:62" ht="18.75" x14ac:dyDescent="0.3">
      <c r="A62" s="19" t="s">
        <v>25</v>
      </c>
      <c r="B62" s="20">
        <f>H62+J62+L62+N62+P62+R62+T62+V62+X62+Z62+AB62+AD62</f>
        <v>84761.3</v>
      </c>
      <c r="C62" s="27">
        <f>SUM(C63:C66)</f>
        <v>57787.1</v>
      </c>
      <c r="D62" s="27">
        <f t="shared" ref="D62:E62" si="65">SUM(D63:D66)</f>
        <v>55392</v>
      </c>
      <c r="E62" s="27">
        <f t="shared" si="65"/>
        <v>55392</v>
      </c>
      <c r="F62" s="122">
        <f t="shared" ref="F62:F66" si="66">IFERROR(E62/B62*100,0)</f>
        <v>65.350578624914903</v>
      </c>
      <c r="G62" s="122">
        <f t="shared" ref="G62:G66" si="67">IFERROR(E62/C62*100,0)</f>
        <v>95.855303346248562</v>
      </c>
      <c r="H62" s="13">
        <f>SUM(H63:H66)</f>
        <v>9271.6</v>
      </c>
      <c r="I62" s="13">
        <f t="shared" ref="I62:AE62" si="68">SUM(I63:I66)</f>
        <v>9236</v>
      </c>
      <c r="J62" s="13">
        <f t="shared" si="68"/>
        <v>10824.3</v>
      </c>
      <c r="K62" s="13">
        <f t="shared" si="68"/>
        <v>10824.3</v>
      </c>
      <c r="L62" s="13">
        <f t="shared" si="68"/>
        <v>7270.3</v>
      </c>
      <c r="M62" s="13">
        <f t="shared" si="68"/>
        <v>7270.3</v>
      </c>
      <c r="N62" s="13">
        <f t="shared" si="68"/>
        <v>13729.4</v>
      </c>
      <c r="O62" s="13">
        <f t="shared" si="68"/>
        <v>13729.4</v>
      </c>
      <c r="P62" s="13">
        <f t="shared" si="68"/>
        <v>8816.4</v>
      </c>
      <c r="Q62" s="13">
        <f t="shared" si="68"/>
        <v>8852</v>
      </c>
      <c r="R62" s="13">
        <f t="shared" si="68"/>
        <v>7875.1</v>
      </c>
      <c r="S62" s="13">
        <f t="shared" si="68"/>
        <v>5480</v>
      </c>
      <c r="T62" s="13">
        <f t="shared" si="68"/>
        <v>6210.3</v>
      </c>
      <c r="U62" s="13">
        <f t="shared" si="68"/>
        <v>0</v>
      </c>
      <c r="V62" s="13">
        <f t="shared" si="68"/>
        <v>5131.8</v>
      </c>
      <c r="W62" s="13">
        <f t="shared" si="68"/>
        <v>0</v>
      </c>
      <c r="X62" s="13">
        <f t="shared" si="68"/>
        <v>5086.8999999999996</v>
      </c>
      <c r="Y62" s="13">
        <f t="shared" si="68"/>
        <v>0</v>
      </c>
      <c r="Z62" s="13">
        <f t="shared" si="68"/>
        <v>4180.1000000000004</v>
      </c>
      <c r="AA62" s="13">
        <f t="shared" si="68"/>
        <v>0</v>
      </c>
      <c r="AB62" s="13">
        <f t="shared" si="68"/>
        <v>3296.8</v>
      </c>
      <c r="AC62" s="13">
        <f t="shared" si="68"/>
        <v>0</v>
      </c>
      <c r="AD62" s="13">
        <f t="shared" si="68"/>
        <v>3068.3</v>
      </c>
      <c r="AE62" s="13">
        <f t="shared" si="68"/>
        <v>0</v>
      </c>
      <c r="AF62" s="32"/>
      <c r="AG62" s="15"/>
      <c r="AH62" s="15"/>
      <c r="AI62" s="15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8"/>
    </row>
    <row r="63" spans="1:62" ht="18.75" x14ac:dyDescent="0.3">
      <c r="A63" s="22" t="s">
        <v>26</v>
      </c>
      <c r="B63" s="28">
        <f t="shared" ref="B63:E66" si="69">B69</f>
        <v>0</v>
      </c>
      <c r="C63" s="28">
        <f t="shared" si="69"/>
        <v>0</v>
      </c>
      <c r="D63" s="28">
        <f t="shared" si="69"/>
        <v>0</v>
      </c>
      <c r="E63" s="28">
        <f t="shared" si="69"/>
        <v>0</v>
      </c>
      <c r="F63" s="121">
        <f t="shared" si="66"/>
        <v>0</v>
      </c>
      <c r="G63" s="121">
        <f t="shared" si="67"/>
        <v>0</v>
      </c>
      <c r="H63" s="28">
        <f>H69</f>
        <v>0</v>
      </c>
      <c r="I63" s="28">
        <f t="shared" ref="I63:AE66" si="70">I69</f>
        <v>0</v>
      </c>
      <c r="J63" s="28">
        <f t="shared" si="70"/>
        <v>0</v>
      </c>
      <c r="K63" s="28">
        <f t="shared" si="70"/>
        <v>0</v>
      </c>
      <c r="L63" s="28">
        <f t="shared" si="70"/>
        <v>0</v>
      </c>
      <c r="M63" s="28">
        <f t="shared" si="70"/>
        <v>0</v>
      </c>
      <c r="N63" s="28">
        <f t="shared" si="70"/>
        <v>0</v>
      </c>
      <c r="O63" s="28">
        <f t="shared" si="70"/>
        <v>0</v>
      </c>
      <c r="P63" s="28">
        <f t="shared" si="70"/>
        <v>0</v>
      </c>
      <c r="Q63" s="28">
        <f t="shared" si="70"/>
        <v>0</v>
      </c>
      <c r="R63" s="28">
        <f t="shared" si="70"/>
        <v>0</v>
      </c>
      <c r="S63" s="28">
        <f t="shared" si="70"/>
        <v>0</v>
      </c>
      <c r="T63" s="28">
        <f t="shared" si="70"/>
        <v>0</v>
      </c>
      <c r="U63" s="28">
        <f t="shared" si="70"/>
        <v>0</v>
      </c>
      <c r="V63" s="28">
        <f t="shared" si="70"/>
        <v>0</v>
      </c>
      <c r="W63" s="28">
        <f t="shared" si="70"/>
        <v>0</v>
      </c>
      <c r="X63" s="28">
        <f t="shared" si="70"/>
        <v>0</v>
      </c>
      <c r="Y63" s="28">
        <f t="shared" si="70"/>
        <v>0</v>
      </c>
      <c r="Z63" s="28">
        <f t="shared" si="70"/>
        <v>0</v>
      </c>
      <c r="AA63" s="28">
        <f t="shared" si="70"/>
        <v>0</v>
      </c>
      <c r="AB63" s="28">
        <f t="shared" si="70"/>
        <v>0</v>
      </c>
      <c r="AC63" s="28">
        <f t="shared" si="70"/>
        <v>0</v>
      </c>
      <c r="AD63" s="28">
        <f t="shared" si="70"/>
        <v>0</v>
      </c>
      <c r="AE63" s="28">
        <f t="shared" si="70"/>
        <v>0</v>
      </c>
      <c r="AF63" s="32"/>
      <c r="AG63" s="15"/>
      <c r="AH63" s="15"/>
      <c r="AI63" s="15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8"/>
    </row>
    <row r="64" spans="1:62" ht="18.75" x14ac:dyDescent="0.3">
      <c r="A64" s="22" t="s">
        <v>27</v>
      </c>
      <c r="B64" s="28">
        <f t="shared" si="69"/>
        <v>84761.3</v>
      </c>
      <c r="C64" s="28">
        <f>C70</f>
        <v>57787.1</v>
      </c>
      <c r="D64" s="28">
        <f t="shared" si="69"/>
        <v>55392</v>
      </c>
      <c r="E64" s="28">
        <f t="shared" si="69"/>
        <v>55392</v>
      </c>
      <c r="F64" s="121">
        <f t="shared" si="66"/>
        <v>65.350578624914903</v>
      </c>
      <c r="G64" s="121">
        <f t="shared" si="67"/>
        <v>95.855303346248562</v>
      </c>
      <c r="H64" s="28">
        <f t="shared" ref="H64:W66" si="71">H70</f>
        <v>9271.6</v>
      </c>
      <c r="I64" s="28">
        <f t="shared" si="71"/>
        <v>9236</v>
      </c>
      <c r="J64" s="28">
        <f t="shared" si="71"/>
        <v>10824.3</v>
      </c>
      <c r="K64" s="28">
        <f t="shared" si="71"/>
        <v>10824.3</v>
      </c>
      <c r="L64" s="28">
        <f t="shared" si="71"/>
        <v>7270.3</v>
      </c>
      <c r="M64" s="28">
        <f t="shared" si="71"/>
        <v>7270.3</v>
      </c>
      <c r="N64" s="28">
        <f t="shared" si="71"/>
        <v>13729.4</v>
      </c>
      <c r="O64" s="28">
        <f t="shared" si="71"/>
        <v>13729.4</v>
      </c>
      <c r="P64" s="28">
        <f t="shared" si="71"/>
        <v>8816.4</v>
      </c>
      <c r="Q64" s="28">
        <f t="shared" si="71"/>
        <v>8852</v>
      </c>
      <c r="R64" s="28">
        <f t="shared" si="71"/>
        <v>7875.1</v>
      </c>
      <c r="S64" s="28">
        <f t="shared" si="71"/>
        <v>5480</v>
      </c>
      <c r="T64" s="28">
        <f t="shared" si="71"/>
        <v>6210.3</v>
      </c>
      <c r="U64" s="28">
        <f t="shared" si="71"/>
        <v>0</v>
      </c>
      <c r="V64" s="28">
        <f t="shared" si="71"/>
        <v>5131.8</v>
      </c>
      <c r="W64" s="28">
        <f t="shared" si="71"/>
        <v>0</v>
      </c>
      <c r="X64" s="28">
        <f t="shared" si="70"/>
        <v>5086.8999999999996</v>
      </c>
      <c r="Y64" s="28">
        <f t="shared" si="70"/>
        <v>0</v>
      </c>
      <c r="Z64" s="28">
        <f t="shared" si="70"/>
        <v>4180.1000000000004</v>
      </c>
      <c r="AA64" s="28">
        <f t="shared" si="70"/>
        <v>0</v>
      </c>
      <c r="AB64" s="28">
        <f t="shared" si="70"/>
        <v>3296.8</v>
      </c>
      <c r="AC64" s="28">
        <f t="shared" si="70"/>
        <v>0</v>
      </c>
      <c r="AD64" s="28">
        <f t="shared" si="70"/>
        <v>3068.3</v>
      </c>
      <c r="AE64" s="28">
        <f t="shared" si="70"/>
        <v>0</v>
      </c>
      <c r="AF64" s="32"/>
      <c r="AG64" s="15"/>
      <c r="AH64" s="15"/>
      <c r="AI64" s="15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8"/>
    </row>
    <row r="65" spans="1:62" ht="18.75" x14ac:dyDescent="0.3">
      <c r="A65" s="22" t="s">
        <v>28</v>
      </c>
      <c r="B65" s="28">
        <f t="shared" si="69"/>
        <v>0</v>
      </c>
      <c r="C65" s="28">
        <f t="shared" si="69"/>
        <v>0</v>
      </c>
      <c r="D65" s="28">
        <f t="shared" si="69"/>
        <v>0</v>
      </c>
      <c r="E65" s="28">
        <f t="shared" si="69"/>
        <v>0</v>
      </c>
      <c r="F65" s="121">
        <f t="shared" si="66"/>
        <v>0</v>
      </c>
      <c r="G65" s="121">
        <f t="shared" si="67"/>
        <v>0</v>
      </c>
      <c r="H65" s="28">
        <f t="shared" si="71"/>
        <v>0</v>
      </c>
      <c r="I65" s="28">
        <f t="shared" si="70"/>
        <v>0</v>
      </c>
      <c r="J65" s="28">
        <f t="shared" si="70"/>
        <v>0</v>
      </c>
      <c r="K65" s="28">
        <f t="shared" si="70"/>
        <v>0</v>
      </c>
      <c r="L65" s="28">
        <f t="shared" si="70"/>
        <v>0</v>
      </c>
      <c r="M65" s="28">
        <f t="shared" si="70"/>
        <v>0</v>
      </c>
      <c r="N65" s="28">
        <f t="shared" si="70"/>
        <v>0</v>
      </c>
      <c r="O65" s="28">
        <f t="shared" si="70"/>
        <v>0</v>
      </c>
      <c r="P65" s="28">
        <f t="shared" si="70"/>
        <v>0</v>
      </c>
      <c r="Q65" s="28">
        <f t="shared" si="70"/>
        <v>0</v>
      </c>
      <c r="R65" s="28">
        <f t="shared" si="70"/>
        <v>0</v>
      </c>
      <c r="S65" s="28">
        <f t="shared" si="70"/>
        <v>0</v>
      </c>
      <c r="T65" s="28">
        <f t="shared" si="70"/>
        <v>0</v>
      </c>
      <c r="U65" s="28">
        <f t="shared" si="70"/>
        <v>0</v>
      </c>
      <c r="V65" s="28">
        <f t="shared" si="70"/>
        <v>0</v>
      </c>
      <c r="W65" s="28">
        <f t="shared" si="70"/>
        <v>0</v>
      </c>
      <c r="X65" s="28">
        <f t="shared" si="70"/>
        <v>0</v>
      </c>
      <c r="Y65" s="28">
        <f t="shared" si="70"/>
        <v>0</v>
      </c>
      <c r="Z65" s="28">
        <f t="shared" si="70"/>
        <v>0</v>
      </c>
      <c r="AA65" s="28">
        <f t="shared" si="70"/>
        <v>0</v>
      </c>
      <c r="AB65" s="28">
        <f t="shared" si="70"/>
        <v>0</v>
      </c>
      <c r="AC65" s="28">
        <f t="shared" si="70"/>
        <v>0</v>
      </c>
      <c r="AD65" s="28">
        <f t="shared" si="70"/>
        <v>0</v>
      </c>
      <c r="AE65" s="28">
        <f t="shared" si="70"/>
        <v>0</v>
      </c>
      <c r="AF65" s="32"/>
      <c r="AG65" s="15"/>
      <c r="AH65" s="15"/>
      <c r="AI65" s="15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8"/>
    </row>
    <row r="66" spans="1:62" ht="18.75" x14ac:dyDescent="0.3">
      <c r="A66" s="22" t="s">
        <v>29</v>
      </c>
      <c r="B66" s="28">
        <f t="shared" si="69"/>
        <v>0</v>
      </c>
      <c r="C66" s="28">
        <f t="shared" si="69"/>
        <v>0</v>
      </c>
      <c r="D66" s="28">
        <f t="shared" si="69"/>
        <v>0</v>
      </c>
      <c r="E66" s="28">
        <f t="shared" si="69"/>
        <v>0</v>
      </c>
      <c r="F66" s="121">
        <f t="shared" si="66"/>
        <v>0</v>
      </c>
      <c r="G66" s="121">
        <f t="shared" si="67"/>
        <v>0</v>
      </c>
      <c r="H66" s="28">
        <f t="shared" si="71"/>
        <v>0</v>
      </c>
      <c r="I66" s="28">
        <f t="shared" si="70"/>
        <v>0</v>
      </c>
      <c r="J66" s="28">
        <f t="shared" si="70"/>
        <v>0</v>
      </c>
      <c r="K66" s="28">
        <f t="shared" si="70"/>
        <v>0</v>
      </c>
      <c r="L66" s="28">
        <f t="shared" si="70"/>
        <v>0</v>
      </c>
      <c r="M66" s="28">
        <f t="shared" si="70"/>
        <v>0</v>
      </c>
      <c r="N66" s="28">
        <f t="shared" si="70"/>
        <v>0</v>
      </c>
      <c r="O66" s="28">
        <f t="shared" si="70"/>
        <v>0</v>
      </c>
      <c r="P66" s="28">
        <f t="shared" si="70"/>
        <v>0</v>
      </c>
      <c r="Q66" s="28">
        <f t="shared" si="70"/>
        <v>0</v>
      </c>
      <c r="R66" s="28">
        <f t="shared" si="70"/>
        <v>0</v>
      </c>
      <c r="S66" s="28">
        <f t="shared" si="70"/>
        <v>0</v>
      </c>
      <c r="T66" s="28">
        <f t="shared" si="70"/>
        <v>0</v>
      </c>
      <c r="U66" s="28">
        <f t="shared" si="70"/>
        <v>0</v>
      </c>
      <c r="V66" s="28">
        <f t="shared" si="70"/>
        <v>0</v>
      </c>
      <c r="W66" s="28">
        <f t="shared" si="70"/>
        <v>0</v>
      </c>
      <c r="X66" s="28">
        <f t="shared" si="70"/>
        <v>0</v>
      </c>
      <c r="Y66" s="28">
        <f t="shared" si="70"/>
        <v>0</v>
      </c>
      <c r="Z66" s="28">
        <f t="shared" si="70"/>
        <v>0</v>
      </c>
      <c r="AA66" s="28">
        <f t="shared" si="70"/>
        <v>0</v>
      </c>
      <c r="AB66" s="28">
        <f t="shared" si="70"/>
        <v>0</v>
      </c>
      <c r="AC66" s="28">
        <f t="shared" si="70"/>
        <v>0</v>
      </c>
      <c r="AD66" s="28">
        <f t="shared" si="70"/>
        <v>0</v>
      </c>
      <c r="AE66" s="28">
        <f t="shared" si="70"/>
        <v>0</v>
      </c>
      <c r="AF66" s="32"/>
      <c r="AG66" s="15"/>
      <c r="AH66" s="15"/>
      <c r="AI66" s="15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8"/>
    </row>
    <row r="67" spans="1:62" ht="18.75" x14ac:dyDescent="0.25">
      <c r="A67" s="136" t="s">
        <v>65</v>
      </c>
      <c r="B67" s="137"/>
      <c r="C67" s="137"/>
      <c r="D67" s="137"/>
      <c r="E67" s="137"/>
      <c r="F67" s="137"/>
      <c r="G67" s="137"/>
      <c r="H67" s="137"/>
      <c r="I67" s="137"/>
      <c r="J67" s="137"/>
      <c r="K67" s="137"/>
      <c r="L67" s="137"/>
      <c r="M67" s="137"/>
      <c r="N67" s="137"/>
      <c r="O67" s="137"/>
      <c r="P67" s="137"/>
      <c r="Q67" s="137"/>
      <c r="R67" s="137"/>
      <c r="S67" s="137"/>
      <c r="T67" s="137"/>
      <c r="U67" s="137"/>
      <c r="V67" s="137"/>
      <c r="W67" s="137"/>
      <c r="X67" s="137"/>
      <c r="Y67" s="137"/>
      <c r="Z67" s="137"/>
      <c r="AA67" s="137"/>
      <c r="AB67" s="137"/>
      <c r="AC67" s="137"/>
      <c r="AD67" s="137"/>
      <c r="AE67" s="138"/>
      <c r="AF67" s="139" t="s">
        <v>142</v>
      </c>
      <c r="AG67" s="15"/>
      <c r="AH67" s="15"/>
      <c r="AI67" s="15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</row>
    <row r="68" spans="1:62" ht="18.75" x14ac:dyDescent="0.3">
      <c r="A68" s="19" t="s">
        <v>25</v>
      </c>
      <c r="B68" s="20">
        <f>H68+J68+L68+N68+P68+R68+T68+V68+X68+Z68+AB68+AD68</f>
        <v>84761.3</v>
      </c>
      <c r="C68" s="20">
        <f>SUM(C69:C72)</f>
        <v>57787.1</v>
      </c>
      <c r="D68" s="20">
        <f t="shared" ref="D68:E68" si="72">SUM(D69:D72)</f>
        <v>55392</v>
      </c>
      <c r="E68" s="20">
        <f t="shared" si="72"/>
        <v>55392</v>
      </c>
      <c r="F68" s="122">
        <f t="shared" ref="F68:F72" si="73">IFERROR(E68/B68*100,0)</f>
        <v>65.350578624914903</v>
      </c>
      <c r="G68" s="122">
        <f t="shared" ref="G68:G72" si="74">IFERROR(E68/C68*100,0)</f>
        <v>95.855303346248562</v>
      </c>
      <c r="H68" s="13">
        <f>SUM(H69:H72)</f>
        <v>9271.6</v>
      </c>
      <c r="I68" s="13">
        <f t="shared" ref="I68:AE68" si="75">SUM(I69:I72)</f>
        <v>9236</v>
      </c>
      <c r="J68" s="13">
        <f t="shared" si="75"/>
        <v>10824.3</v>
      </c>
      <c r="K68" s="13">
        <f t="shared" si="75"/>
        <v>10824.3</v>
      </c>
      <c r="L68" s="13">
        <f t="shared" si="75"/>
        <v>7270.3</v>
      </c>
      <c r="M68" s="13">
        <f t="shared" si="75"/>
        <v>7270.3</v>
      </c>
      <c r="N68" s="13">
        <f t="shared" si="75"/>
        <v>13729.4</v>
      </c>
      <c r="O68" s="13">
        <f t="shared" si="75"/>
        <v>13729.4</v>
      </c>
      <c r="P68" s="13">
        <f t="shared" si="75"/>
        <v>8816.4</v>
      </c>
      <c r="Q68" s="13">
        <f t="shared" si="75"/>
        <v>8852</v>
      </c>
      <c r="R68" s="13">
        <f t="shared" si="75"/>
        <v>7875.1</v>
      </c>
      <c r="S68" s="13">
        <f t="shared" si="75"/>
        <v>5480</v>
      </c>
      <c r="T68" s="13">
        <f t="shared" si="75"/>
        <v>6210.3</v>
      </c>
      <c r="U68" s="13">
        <f t="shared" si="75"/>
        <v>0</v>
      </c>
      <c r="V68" s="13">
        <f t="shared" si="75"/>
        <v>5131.8</v>
      </c>
      <c r="W68" s="13">
        <f t="shared" si="75"/>
        <v>0</v>
      </c>
      <c r="X68" s="13">
        <f t="shared" si="75"/>
        <v>5086.8999999999996</v>
      </c>
      <c r="Y68" s="13">
        <f t="shared" si="75"/>
        <v>0</v>
      </c>
      <c r="Z68" s="13">
        <f t="shared" si="75"/>
        <v>4180.1000000000004</v>
      </c>
      <c r="AA68" s="13">
        <f t="shared" si="75"/>
        <v>0</v>
      </c>
      <c r="AB68" s="13">
        <f t="shared" si="75"/>
        <v>3296.8</v>
      </c>
      <c r="AC68" s="13">
        <f t="shared" si="75"/>
        <v>0</v>
      </c>
      <c r="AD68" s="13">
        <f t="shared" si="75"/>
        <v>3068.3</v>
      </c>
      <c r="AE68" s="13">
        <f t="shared" si="75"/>
        <v>0</v>
      </c>
      <c r="AF68" s="140"/>
      <c r="AG68" s="15"/>
      <c r="AH68" s="15"/>
      <c r="AI68" s="15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8"/>
    </row>
    <row r="69" spans="1:62" ht="18.75" x14ac:dyDescent="0.3">
      <c r="A69" s="22" t="s">
        <v>26</v>
      </c>
      <c r="B69" s="28">
        <f>H69+J69+L69+N69+P69+R69+T69+V69+X69+Z69+AB69+AD69</f>
        <v>0</v>
      </c>
      <c r="C69" s="29">
        <f t="shared" ref="C69:C72" si="76">H69</f>
        <v>0</v>
      </c>
      <c r="D69" s="28">
        <f>E69</f>
        <v>0</v>
      </c>
      <c r="E69" s="28">
        <f>I69+K69+M69+O69+Q69+S69+U69+W69+Y69+AA69+AC69+AE69</f>
        <v>0</v>
      </c>
      <c r="F69" s="121">
        <f t="shared" si="73"/>
        <v>0</v>
      </c>
      <c r="G69" s="121">
        <f t="shared" si="74"/>
        <v>0</v>
      </c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140"/>
      <c r="AG69" s="15"/>
      <c r="AH69" s="15"/>
      <c r="AI69" s="15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8"/>
    </row>
    <row r="70" spans="1:62" ht="18.75" x14ac:dyDescent="0.3">
      <c r="A70" s="22" t="s">
        <v>27</v>
      </c>
      <c r="B70" s="28">
        <f>H70+J70+L70+N70+P70+R70+T70+V70+X70+Z70+AB70+AD70</f>
        <v>84761.3</v>
      </c>
      <c r="C70" s="29">
        <f>H70+J70+L70+N70+P70+R70</f>
        <v>57787.1</v>
      </c>
      <c r="D70" s="29">
        <f>E70</f>
        <v>55392</v>
      </c>
      <c r="E70" s="28">
        <f>I70+K70+M70+O70+Q70+S70+U70+W70+Y70+AA70+AC70+AE70</f>
        <v>55392</v>
      </c>
      <c r="F70" s="121">
        <f t="shared" si="73"/>
        <v>65.350578624914903</v>
      </c>
      <c r="G70" s="121">
        <f t="shared" si="74"/>
        <v>95.855303346248562</v>
      </c>
      <c r="H70" s="23">
        <v>9271.6</v>
      </c>
      <c r="I70" s="23">
        <v>9236</v>
      </c>
      <c r="J70" s="23">
        <v>10824.3</v>
      </c>
      <c r="K70" s="23">
        <v>10824.3</v>
      </c>
      <c r="L70" s="23">
        <f>7041.7+228.6</f>
        <v>7270.3</v>
      </c>
      <c r="M70" s="23">
        <v>7270.3</v>
      </c>
      <c r="N70" s="23">
        <v>13729.4</v>
      </c>
      <c r="O70" s="23">
        <v>13729.4</v>
      </c>
      <c r="P70" s="23">
        <v>8816.4</v>
      </c>
      <c r="Q70" s="23">
        <v>8852</v>
      </c>
      <c r="R70" s="23">
        <v>7875.1</v>
      </c>
      <c r="S70" s="23">
        <v>5480</v>
      </c>
      <c r="T70" s="23">
        <v>6210.3</v>
      </c>
      <c r="U70" s="23"/>
      <c r="V70" s="23">
        <v>5131.8</v>
      </c>
      <c r="W70" s="23"/>
      <c r="X70" s="23">
        <v>5086.8999999999996</v>
      </c>
      <c r="Y70" s="23"/>
      <c r="Z70" s="23">
        <v>4180.1000000000004</v>
      </c>
      <c r="AA70" s="23"/>
      <c r="AB70" s="23">
        <v>3296.8</v>
      </c>
      <c r="AC70" s="23"/>
      <c r="AD70" s="23">
        <f>3296.9-228.6</f>
        <v>3068.3</v>
      </c>
      <c r="AE70" s="23"/>
      <c r="AF70" s="140"/>
      <c r="AG70" s="15">
        <f>C70-D70</f>
        <v>2395.0999999999985</v>
      </c>
      <c r="AH70" s="15"/>
      <c r="AI70" s="15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8"/>
    </row>
    <row r="71" spans="1:62" ht="18.75" x14ac:dyDescent="0.3">
      <c r="A71" s="22" t="s">
        <v>28</v>
      </c>
      <c r="B71" s="28">
        <f t="shared" ref="B71:B72" si="77">H71+J71+L71+N71+P71+R71+T71+V71+X71+Z71+AB71+AD71</f>
        <v>0</v>
      </c>
      <c r="C71" s="29">
        <f t="shared" si="76"/>
        <v>0</v>
      </c>
      <c r="D71" s="29"/>
      <c r="E71" s="28">
        <f t="shared" ref="E71:E72" si="78">I71+K71+M71+O71+Q71+S71+U71+W71+Y71+AA71+AC71+AE71</f>
        <v>0</v>
      </c>
      <c r="F71" s="121">
        <f t="shared" si="73"/>
        <v>0</v>
      </c>
      <c r="G71" s="121">
        <f t="shared" si="74"/>
        <v>0</v>
      </c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40"/>
      <c r="AG71" s="15"/>
      <c r="AH71" s="15"/>
      <c r="AI71" s="15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8"/>
    </row>
    <row r="72" spans="1:62" ht="18.75" x14ac:dyDescent="0.3">
      <c r="A72" s="22" t="s">
        <v>29</v>
      </c>
      <c r="B72" s="28">
        <f t="shared" si="77"/>
        <v>0</v>
      </c>
      <c r="C72" s="29">
        <f t="shared" si="76"/>
        <v>0</v>
      </c>
      <c r="D72" s="29"/>
      <c r="E72" s="28">
        <f t="shared" si="78"/>
        <v>0</v>
      </c>
      <c r="F72" s="121">
        <f t="shared" si="73"/>
        <v>0</v>
      </c>
      <c r="G72" s="121">
        <f t="shared" si="74"/>
        <v>0</v>
      </c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43"/>
      <c r="AG72" s="15"/>
      <c r="AH72" s="15"/>
      <c r="AI72" s="15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8"/>
    </row>
    <row r="73" spans="1:62" ht="20.25" x14ac:dyDescent="0.25">
      <c r="A73" s="141" t="s">
        <v>67</v>
      </c>
      <c r="B73" s="142"/>
      <c r="C73" s="142"/>
      <c r="D73" s="142"/>
      <c r="E73" s="142"/>
      <c r="F73" s="142"/>
      <c r="G73" s="142"/>
      <c r="H73" s="142"/>
      <c r="I73" s="142"/>
      <c r="J73" s="142"/>
      <c r="K73" s="142"/>
      <c r="L73" s="142"/>
      <c r="M73" s="142"/>
      <c r="N73" s="142"/>
      <c r="O73" s="142"/>
      <c r="P73" s="142"/>
      <c r="Q73" s="142"/>
      <c r="R73" s="142"/>
      <c r="S73" s="142"/>
      <c r="T73" s="142"/>
      <c r="U73" s="142"/>
      <c r="V73" s="142"/>
      <c r="W73" s="142"/>
      <c r="X73" s="142"/>
      <c r="Y73" s="142"/>
      <c r="Z73" s="142"/>
      <c r="AA73" s="142"/>
      <c r="AB73" s="142"/>
      <c r="AC73" s="142"/>
      <c r="AD73" s="142"/>
      <c r="AE73" s="145"/>
      <c r="AF73" s="140"/>
      <c r="AG73" s="15"/>
      <c r="AH73" s="15"/>
      <c r="AI73" s="15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8"/>
    </row>
    <row r="74" spans="1:62" ht="18.75" x14ac:dyDescent="0.3">
      <c r="A74" s="19" t="s">
        <v>25</v>
      </c>
      <c r="B74" s="27">
        <f>H74+J74+L74+N74+P74+R74+T74+V74+X74+Z74+AB74+AD74</f>
        <v>2258980.9000000004</v>
      </c>
      <c r="C74" s="27">
        <f>SUM(C75:C78)</f>
        <v>1416197</v>
      </c>
      <c r="D74" s="27">
        <f t="shared" ref="D74:E74" si="79">SUM(D75:D78)</f>
        <v>1378126.8000000003</v>
      </c>
      <c r="E74" s="27">
        <f t="shared" si="79"/>
        <v>1379529.8000000003</v>
      </c>
      <c r="F74" s="122">
        <f t="shared" ref="F74:F78" si="80">IFERROR(E74/B74*100,0)</f>
        <v>61.068679243812994</v>
      </c>
      <c r="G74" s="122">
        <f t="shared" ref="G74:G78" si="81">IFERROR(E74/C74*100,0)</f>
        <v>97.410868685641915</v>
      </c>
      <c r="H74" s="13">
        <f>SUM(H75:H78)</f>
        <v>162454.69999999998</v>
      </c>
      <c r="I74" s="13">
        <f t="shared" ref="I74:AE74" si="82">SUM(I75:I78)</f>
        <v>159921.80000000002</v>
      </c>
      <c r="J74" s="13">
        <f t="shared" si="82"/>
        <v>230761.69999999998</v>
      </c>
      <c r="K74" s="13">
        <f t="shared" si="82"/>
        <v>224070.7</v>
      </c>
      <c r="L74" s="13">
        <f t="shared" si="82"/>
        <v>210279.1</v>
      </c>
      <c r="M74" s="13">
        <f t="shared" si="82"/>
        <v>207338.1</v>
      </c>
      <c r="N74" s="13">
        <f t="shared" si="82"/>
        <v>201234.19999999998</v>
      </c>
      <c r="O74" s="13">
        <f t="shared" si="82"/>
        <v>195571.3</v>
      </c>
      <c r="P74" s="13">
        <f t="shared" si="82"/>
        <v>409807.30000000005</v>
      </c>
      <c r="Q74" s="13">
        <f t="shared" si="82"/>
        <v>402359.89999999997</v>
      </c>
      <c r="R74" s="13">
        <f t="shared" si="82"/>
        <v>201660</v>
      </c>
      <c r="S74" s="13">
        <f t="shared" si="82"/>
        <v>190268</v>
      </c>
      <c r="T74" s="13">
        <f t="shared" si="82"/>
        <v>139751.59999999998</v>
      </c>
      <c r="U74" s="13">
        <f t="shared" si="82"/>
        <v>0</v>
      </c>
      <c r="V74" s="13">
        <f t="shared" si="82"/>
        <v>99466</v>
      </c>
      <c r="W74" s="13">
        <f t="shared" si="82"/>
        <v>0</v>
      </c>
      <c r="X74" s="13">
        <f t="shared" si="82"/>
        <v>145379.29999999999</v>
      </c>
      <c r="Y74" s="13">
        <f t="shared" si="82"/>
        <v>0</v>
      </c>
      <c r="Z74" s="13">
        <f t="shared" si="82"/>
        <v>147142</v>
      </c>
      <c r="AA74" s="13">
        <f t="shared" si="82"/>
        <v>0</v>
      </c>
      <c r="AB74" s="13">
        <f t="shared" si="82"/>
        <v>137493</v>
      </c>
      <c r="AC74" s="13">
        <f t="shared" si="82"/>
        <v>0</v>
      </c>
      <c r="AD74" s="13">
        <f t="shared" si="82"/>
        <v>173552.00000000003</v>
      </c>
      <c r="AE74" s="13">
        <f t="shared" si="82"/>
        <v>0</v>
      </c>
      <c r="AF74" s="140"/>
      <c r="AG74" s="15"/>
      <c r="AH74" s="15"/>
      <c r="AI74" s="15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8"/>
    </row>
    <row r="75" spans="1:62" ht="18.75" x14ac:dyDescent="0.3">
      <c r="A75" s="22" t="s">
        <v>26</v>
      </c>
      <c r="B75" s="28">
        <f>B81+B87+B93</f>
        <v>1811102.0999999999</v>
      </c>
      <c r="C75" s="28">
        <f>C81+C87+C93</f>
        <v>1121886.3</v>
      </c>
      <c r="D75" s="28">
        <f t="shared" ref="D75:E75" si="83">D81+D87+D93</f>
        <v>1101524.7000000002</v>
      </c>
      <c r="E75" s="28">
        <f t="shared" si="83"/>
        <v>1102927.7000000002</v>
      </c>
      <c r="F75" s="121">
        <f t="shared" si="80"/>
        <v>60.898151462581829</v>
      </c>
      <c r="G75" s="121">
        <f t="shared" si="81"/>
        <v>98.310113957180874</v>
      </c>
      <c r="H75" s="23">
        <f>H81+H87+H93</f>
        <v>105198.2</v>
      </c>
      <c r="I75" s="23">
        <f t="shared" ref="I75:AE77" si="84">I81+I87+I93</f>
        <v>102974.9</v>
      </c>
      <c r="J75" s="23">
        <f t="shared" si="84"/>
        <v>178479</v>
      </c>
      <c r="K75" s="23">
        <f t="shared" si="84"/>
        <v>172257.9</v>
      </c>
      <c r="L75" s="23">
        <f t="shared" si="84"/>
        <v>158436</v>
      </c>
      <c r="M75" s="23">
        <f t="shared" si="84"/>
        <v>156907.29999999999</v>
      </c>
      <c r="N75" s="23">
        <f t="shared" si="84"/>
        <v>155041.9</v>
      </c>
      <c r="O75" s="23">
        <f t="shared" si="84"/>
        <v>155688.29999999999</v>
      </c>
      <c r="P75" s="23">
        <f t="shared" si="84"/>
        <v>359709.5</v>
      </c>
      <c r="Q75" s="23">
        <f t="shared" si="84"/>
        <v>358536.3</v>
      </c>
      <c r="R75" s="23">
        <f t="shared" si="84"/>
        <v>165021.70000000001</v>
      </c>
      <c r="S75" s="23">
        <f t="shared" si="84"/>
        <v>156563</v>
      </c>
      <c r="T75" s="23">
        <f t="shared" si="84"/>
        <v>114533.7</v>
      </c>
      <c r="U75" s="23">
        <f t="shared" si="84"/>
        <v>0</v>
      </c>
      <c r="V75" s="23">
        <f t="shared" si="84"/>
        <v>80082.7</v>
      </c>
      <c r="W75" s="23">
        <f t="shared" si="84"/>
        <v>0</v>
      </c>
      <c r="X75" s="23">
        <f t="shared" si="84"/>
        <v>116023.7</v>
      </c>
      <c r="Y75" s="23">
        <f t="shared" si="84"/>
        <v>0</v>
      </c>
      <c r="Z75" s="23">
        <f t="shared" si="84"/>
        <v>117654.8</v>
      </c>
      <c r="AA75" s="23">
        <f t="shared" si="84"/>
        <v>0</v>
      </c>
      <c r="AB75" s="23">
        <f t="shared" si="84"/>
        <v>111321.2</v>
      </c>
      <c r="AC75" s="23">
        <f t="shared" si="84"/>
        <v>0</v>
      </c>
      <c r="AD75" s="23">
        <f t="shared" si="84"/>
        <v>149599.70000000001</v>
      </c>
      <c r="AE75" s="23">
        <f t="shared" si="84"/>
        <v>0</v>
      </c>
      <c r="AF75" s="140"/>
      <c r="AG75" s="15"/>
      <c r="AH75" s="15"/>
      <c r="AI75" s="15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8"/>
    </row>
    <row r="76" spans="1:62" ht="18.75" x14ac:dyDescent="0.3">
      <c r="A76" s="22" t="s">
        <v>27</v>
      </c>
      <c r="B76" s="28">
        <f>B82+B88+B94</f>
        <v>366226.99999999994</v>
      </c>
      <c r="C76" s="28">
        <f>C82+C88+C94</f>
        <v>244671.2</v>
      </c>
      <c r="D76" s="28">
        <f>D82+D88+D94</f>
        <v>243362.3</v>
      </c>
      <c r="E76" s="28">
        <f>E82+E88+E94</f>
        <v>243362.3</v>
      </c>
      <c r="F76" s="121">
        <f t="shared" si="80"/>
        <v>66.451217414335929</v>
      </c>
      <c r="G76" s="121">
        <f t="shared" si="81"/>
        <v>99.465037160074417</v>
      </c>
      <c r="H76" s="23">
        <f t="shared" ref="H76:H77" si="85">H82+H88+H94</f>
        <v>53143.199999999997</v>
      </c>
      <c r="I76" s="23">
        <f t="shared" si="84"/>
        <v>53086.8</v>
      </c>
      <c r="J76" s="23">
        <f t="shared" si="84"/>
        <v>48169.4</v>
      </c>
      <c r="K76" s="23">
        <f t="shared" si="84"/>
        <v>47960.800000000003</v>
      </c>
      <c r="L76" s="23">
        <f t="shared" si="84"/>
        <v>42171.1</v>
      </c>
      <c r="M76" s="23">
        <f t="shared" si="84"/>
        <v>41230.9</v>
      </c>
      <c r="N76" s="23">
        <f t="shared" si="84"/>
        <v>34791.699999999997</v>
      </c>
      <c r="O76" s="23">
        <f t="shared" si="84"/>
        <v>35962</v>
      </c>
      <c r="P76" s="23">
        <f t="shared" si="84"/>
        <v>37266.9</v>
      </c>
      <c r="Q76" s="23">
        <f t="shared" si="84"/>
        <v>37281.800000000003</v>
      </c>
      <c r="R76" s="23">
        <f t="shared" si="84"/>
        <v>29128.9</v>
      </c>
      <c r="S76" s="23">
        <f t="shared" si="84"/>
        <v>27840</v>
      </c>
      <c r="T76" s="23">
        <f t="shared" si="84"/>
        <v>24673.1</v>
      </c>
      <c r="U76" s="23">
        <f t="shared" si="84"/>
        <v>0</v>
      </c>
      <c r="V76" s="23">
        <f t="shared" si="84"/>
        <v>18380.3</v>
      </c>
      <c r="W76" s="23">
        <f t="shared" si="84"/>
        <v>0</v>
      </c>
      <c r="X76" s="23">
        <f t="shared" si="84"/>
        <v>19299.099999999999</v>
      </c>
      <c r="Y76" s="23">
        <f t="shared" si="84"/>
        <v>0</v>
      </c>
      <c r="Z76" s="23">
        <f t="shared" si="84"/>
        <v>20893.900000000001</v>
      </c>
      <c r="AA76" s="23">
        <f t="shared" si="84"/>
        <v>0</v>
      </c>
      <c r="AB76" s="23">
        <f t="shared" si="84"/>
        <v>18372.3</v>
      </c>
      <c r="AC76" s="23">
        <f t="shared" si="84"/>
        <v>0</v>
      </c>
      <c r="AD76" s="23">
        <f t="shared" si="84"/>
        <v>19937.099999999999</v>
      </c>
      <c r="AE76" s="23">
        <f t="shared" si="84"/>
        <v>0</v>
      </c>
      <c r="AF76" s="140"/>
      <c r="AG76" s="15"/>
      <c r="AH76" s="15"/>
      <c r="AI76" s="15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8"/>
    </row>
    <row r="77" spans="1:62" ht="18.75" x14ac:dyDescent="0.3">
      <c r="A77" s="22" t="s">
        <v>28</v>
      </c>
      <c r="B77" s="28">
        <f t="shared" ref="B77" si="86">H77+J77+L77+N77+P77+R77+T77+V77+X77+Z77+AB77+AD77</f>
        <v>48903.1</v>
      </c>
      <c r="C77" s="29">
        <f t="shared" ref="C77:D78" si="87">C83+C89+C95</f>
        <v>31013.4</v>
      </c>
      <c r="D77" s="29">
        <f t="shared" si="87"/>
        <v>27681.1</v>
      </c>
      <c r="E77" s="28">
        <f t="shared" ref="E77:E78" si="88">I77+K77+M77+O77+Q77+S77+U77+W77+Y77+AA77+AC77+AE77</f>
        <v>27681.1</v>
      </c>
      <c r="F77" s="121">
        <f t="shared" si="80"/>
        <v>56.603978070919837</v>
      </c>
      <c r="G77" s="121">
        <f t="shared" si="81"/>
        <v>89.255289648990427</v>
      </c>
      <c r="H77" s="23">
        <f t="shared" si="85"/>
        <v>4113.3</v>
      </c>
      <c r="I77" s="23">
        <f t="shared" si="84"/>
        <v>3860.1</v>
      </c>
      <c r="J77" s="23">
        <f t="shared" si="84"/>
        <v>4113.3</v>
      </c>
      <c r="K77" s="23">
        <f t="shared" si="84"/>
        <v>3852</v>
      </c>
      <c r="L77" s="23">
        <f t="shared" si="84"/>
        <v>4113.3</v>
      </c>
      <c r="M77" s="23">
        <f t="shared" si="84"/>
        <v>3641.2</v>
      </c>
      <c r="N77" s="23">
        <f t="shared" si="84"/>
        <v>4126.6000000000004</v>
      </c>
      <c r="O77" s="23">
        <f t="shared" si="84"/>
        <v>3921</v>
      </c>
      <c r="P77" s="23">
        <f t="shared" si="84"/>
        <v>7037.5</v>
      </c>
      <c r="Q77" s="23">
        <f t="shared" si="84"/>
        <v>6541.8</v>
      </c>
      <c r="R77" s="23">
        <f t="shared" si="84"/>
        <v>7509.4</v>
      </c>
      <c r="S77" s="23">
        <f t="shared" si="84"/>
        <v>5865</v>
      </c>
      <c r="T77" s="23">
        <f t="shared" si="84"/>
        <v>544.79999999999995</v>
      </c>
      <c r="U77" s="23">
        <f t="shared" si="84"/>
        <v>0</v>
      </c>
      <c r="V77" s="23">
        <f t="shared" si="84"/>
        <v>1003</v>
      </c>
      <c r="W77" s="23">
        <f t="shared" si="84"/>
        <v>0</v>
      </c>
      <c r="X77" s="23">
        <f t="shared" si="84"/>
        <v>4219.8999999999996</v>
      </c>
      <c r="Y77" s="23">
        <f t="shared" si="84"/>
        <v>0</v>
      </c>
      <c r="Z77" s="23">
        <f t="shared" si="84"/>
        <v>4093.3</v>
      </c>
      <c r="AA77" s="23">
        <f t="shared" si="84"/>
        <v>0</v>
      </c>
      <c r="AB77" s="23">
        <f t="shared" si="84"/>
        <v>4013.5</v>
      </c>
      <c r="AC77" s="23">
        <f t="shared" si="84"/>
        <v>0</v>
      </c>
      <c r="AD77" s="23">
        <f t="shared" si="84"/>
        <v>4015.2</v>
      </c>
      <c r="AE77" s="23">
        <f t="shared" si="84"/>
        <v>0</v>
      </c>
      <c r="AF77" s="140"/>
      <c r="AG77" s="15"/>
      <c r="AH77" s="15"/>
      <c r="AI77" s="15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8"/>
    </row>
    <row r="78" spans="1:62" ht="18.75" x14ac:dyDescent="0.3">
      <c r="A78" s="22" t="s">
        <v>29</v>
      </c>
      <c r="B78" s="28">
        <f>H78+J78+L78+N78+P78+R78+T78+V78+X78+Z78+AB78+AD78</f>
        <v>32748.699999999997</v>
      </c>
      <c r="C78" s="29">
        <f>C84+C90+C96</f>
        <v>18626.099999999999</v>
      </c>
      <c r="D78" s="29">
        <f t="shared" si="87"/>
        <v>5558.7</v>
      </c>
      <c r="E78" s="28">
        <f t="shared" si="88"/>
        <v>5558.7</v>
      </c>
      <c r="F78" s="121">
        <f t="shared" si="80"/>
        <v>16.973803540293204</v>
      </c>
      <c r="G78" s="121">
        <f t="shared" si="81"/>
        <v>29.843606552096251</v>
      </c>
      <c r="H78" s="23">
        <f>H84+H90+H96</f>
        <v>0</v>
      </c>
      <c r="I78" s="23">
        <f t="shared" ref="I78:AE78" si="89">I84</f>
        <v>0</v>
      </c>
      <c r="J78" s="23">
        <f t="shared" si="89"/>
        <v>0</v>
      </c>
      <c r="K78" s="23">
        <f t="shared" si="89"/>
        <v>0</v>
      </c>
      <c r="L78" s="23">
        <f t="shared" si="89"/>
        <v>5558.7</v>
      </c>
      <c r="M78" s="23">
        <f t="shared" si="89"/>
        <v>5558.7</v>
      </c>
      <c r="N78" s="23">
        <f t="shared" si="89"/>
        <v>7274</v>
      </c>
      <c r="O78" s="23">
        <f t="shared" si="89"/>
        <v>0</v>
      </c>
      <c r="P78" s="23">
        <f t="shared" si="89"/>
        <v>5793.4</v>
      </c>
      <c r="Q78" s="23">
        <f t="shared" si="89"/>
        <v>0</v>
      </c>
      <c r="R78" s="23">
        <f t="shared" si="89"/>
        <v>0</v>
      </c>
      <c r="S78" s="23">
        <f t="shared" si="89"/>
        <v>0</v>
      </c>
      <c r="T78" s="23">
        <f t="shared" si="89"/>
        <v>0</v>
      </c>
      <c r="U78" s="23">
        <f t="shared" si="89"/>
        <v>0</v>
      </c>
      <c r="V78" s="23">
        <f t="shared" si="89"/>
        <v>0</v>
      </c>
      <c r="W78" s="23">
        <f t="shared" si="89"/>
        <v>0</v>
      </c>
      <c r="X78" s="23">
        <f t="shared" si="89"/>
        <v>5836.6</v>
      </c>
      <c r="Y78" s="23">
        <f t="shared" si="89"/>
        <v>0</v>
      </c>
      <c r="Z78" s="23">
        <f t="shared" si="89"/>
        <v>4500</v>
      </c>
      <c r="AA78" s="23">
        <f t="shared" si="89"/>
        <v>0</v>
      </c>
      <c r="AB78" s="23">
        <f t="shared" si="89"/>
        <v>3786</v>
      </c>
      <c r="AC78" s="23">
        <f t="shared" si="89"/>
        <v>0</v>
      </c>
      <c r="AD78" s="23">
        <f t="shared" si="89"/>
        <v>0</v>
      </c>
      <c r="AE78" s="23">
        <f t="shared" si="89"/>
        <v>0</v>
      </c>
      <c r="AF78" s="140"/>
      <c r="AG78" s="33"/>
      <c r="AH78" s="33"/>
      <c r="AI78" s="33"/>
      <c r="AJ78" s="34"/>
      <c r="AK78" s="34"/>
      <c r="AL78" s="34"/>
      <c r="AM78" s="34"/>
      <c r="AN78" s="34"/>
      <c r="AO78" s="34"/>
      <c r="AP78" s="34"/>
      <c r="AQ78" s="34"/>
      <c r="AR78" s="34"/>
      <c r="AS78" s="34"/>
      <c r="AT78" s="34"/>
      <c r="AU78" s="34"/>
      <c r="AV78" s="34"/>
      <c r="AW78" s="34"/>
      <c r="AX78" s="34"/>
      <c r="AY78" s="34"/>
      <c r="AZ78" s="34"/>
      <c r="BA78" s="34"/>
      <c r="BB78" s="34"/>
      <c r="BC78" s="34"/>
      <c r="BD78" s="34"/>
      <c r="BE78" s="34"/>
      <c r="BF78" s="34"/>
      <c r="BG78" s="34"/>
      <c r="BH78" s="34"/>
      <c r="BI78" s="34"/>
      <c r="BJ78" s="34"/>
    </row>
    <row r="79" spans="1:62" ht="18.75" x14ac:dyDescent="0.25">
      <c r="A79" s="136" t="s">
        <v>68</v>
      </c>
      <c r="B79" s="137"/>
      <c r="C79" s="137"/>
      <c r="D79" s="137"/>
      <c r="E79" s="137"/>
      <c r="F79" s="137"/>
      <c r="G79" s="137"/>
      <c r="H79" s="137"/>
      <c r="I79" s="137"/>
      <c r="J79" s="137"/>
      <c r="K79" s="137"/>
      <c r="L79" s="137"/>
      <c r="M79" s="137"/>
      <c r="N79" s="137"/>
      <c r="O79" s="137"/>
      <c r="P79" s="137"/>
      <c r="Q79" s="137"/>
      <c r="R79" s="137"/>
      <c r="S79" s="137"/>
      <c r="T79" s="137"/>
      <c r="U79" s="137"/>
      <c r="V79" s="137"/>
      <c r="W79" s="137"/>
      <c r="X79" s="137"/>
      <c r="Y79" s="137"/>
      <c r="Z79" s="137"/>
      <c r="AA79" s="137"/>
      <c r="AB79" s="137"/>
      <c r="AC79" s="137"/>
      <c r="AD79" s="137"/>
      <c r="AE79" s="138"/>
      <c r="AF79" s="140"/>
      <c r="AG79" s="15"/>
      <c r="AH79" s="15"/>
      <c r="AI79" s="15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8"/>
      <c r="AY79" s="18"/>
      <c r="AZ79" s="18"/>
      <c r="BA79" s="18"/>
      <c r="BB79" s="18"/>
      <c r="BC79" s="18"/>
      <c r="BD79" s="18"/>
      <c r="BE79" s="18"/>
      <c r="BF79" s="18"/>
      <c r="BG79" s="18"/>
      <c r="BH79" s="18"/>
      <c r="BI79" s="18"/>
      <c r="BJ79" s="18"/>
    </row>
    <row r="80" spans="1:62" ht="56.25" x14ac:dyDescent="0.3">
      <c r="A80" s="19" t="s">
        <v>25</v>
      </c>
      <c r="B80" s="27">
        <f>H80+J80+L80+N80+P80+R80+T80+V80+X80+Z80+AB80+AD80</f>
        <v>2238751.2000000002</v>
      </c>
      <c r="C80" s="20">
        <f>SUM(C81:C84)</f>
        <v>1405237</v>
      </c>
      <c r="D80" s="20">
        <f t="shared" ref="D80:E80" si="90">SUM(D81:D84)</f>
        <v>1369158.2000000002</v>
      </c>
      <c r="E80" s="20">
        <f t="shared" si="90"/>
        <v>1369158.2000000002</v>
      </c>
      <c r="F80" s="122">
        <f t="shared" ref="F80:F84" si="91">IFERROR(E80/B80*100,0)</f>
        <v>61.157229083785644</v>
      </c>
      <c r="G80" s="122">
        <f t="shared" ref="G80:G84" si="92">IFERROR(E80/C80*100,0)</f>
        <v>97.432546965387345</v>
      </c>
      <c r="H80" s="13">
        <f>SUM(H81:H84)</f>
        <v>160594.69999999998</v>
      </c>
      <c r="I80" s="13">
        <f t="shared" ref="I80:AE80" si="93">SUM(I81:I84)</f>
        <v>159921.80000000002</v>
      </c>
      <c r="J80" s="13">
        <f t="shared" si="93"/>
        <v>228901.69999999998</v>
      </c>
      <c r="K80" s="13">
        <f t="shared" si="93"/>
        <v>222159.40000000002</v>
      </c>
      <c r="L80" s="13">
        <f t="shared" si="93"/>
        <v>208419.1</v>
      </c>
      <c r="M80" s="13">
        <f t="shared" si="93"/>
        <v>205515.2</v>
      </c>
      <c r="N80" s="13">
        <f t="shared" si="93"/>
        <v>199610.19999999998</v>
      </c>
      <c r="O80" s="13">
        <f t="shared" si="93"/>
        <v>192567.9</v>
      </c>
      <c r="P80" s="13">
        <f t="shared" si="93"/>
        <v>407911.30000000005</v>
      </c>
      <c r="Q80" s="13">
        <f t="shared" si="93"/>
        <v>400488.89999999997</v>
      </c>
      <c r="R80" s="13">
        <f t="shared" si="93"/>
        <v>199800</v>
      </c>
      <c r="S80" s="13">
        <f t="shared" si="93"/>
        <v>188505</v>
      </c>
      <c r="T80" s="13">
        <f t="shared" si="93"/>
        <v>137891.59999999998</v>
      </c>
      <c r="U80" s="13">
        <f t="shared" si="93"/>
        <v>0</v>
      </c>
      <c r="V80" s="13">
        <f t="shared" si="93"/>
        <v>97606</v>
      </c>
      <c r="W80" s="13">
        <f t="shared" si="93"/>
        <v>0</v>
      </c>
      <c r="X80" s="13">
        <f t="shared" si="93"/>
        <v>143519.29999999999</v>
      </c>
      <c r="Y80" s="13">
        <f t="shared" si="93"/>
        <v>0</v>
      </c>
      <c r="Z80" s="13">
        <f t="shared" si="93"/>
        <v>145282</v>
      </c>
      <c r="AA80" s="13">
        <f t="shared" si="93"/>
        <v>0</v>
      </c>
      <c r="AB80" s="13">
        <f t="shared" si="93"/>
        <v>135863.29999999999</v>
      </c>
      <c r="AC80" s="13">
        <f t="shared" si="93"/>
        <v>0</v>
      </c>
      <c r="AD80" s="13">
        <f t="shared" si="93"/>
        <v>173352.00000000003</v>
      </c>
      <c r="AE80" s="13">
        <f t="shared" si="93"/>
        <v>0</v>
      </c>
      <c r="AF80" s="17" t="s">
        <v>143</v>
      </c>
      <c r="AG80" s="15">
        <f>C80-E80</f>
        <v>36078.799999999814</v>
      </c>
      <c r="AH80" s="15"/>
      <c r="AI80" s="15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/>
      <c r="AX80" s="18"/>
      <c r="AY80" s="18"/>
      <c r="AZ80" s="18"/>
      <c r="BA80" s="18"/>
      <c r="BB80" s="18"/>
      <c r="BC80" s="18"/>
      <c r="BD80" s="18"/>
      <c r="BE80" s="18"/>
      <c r="BF80" s="18"/>
      <c r="BG80" s="18"/>
      <c r="BH80" s="18"/>
      <c r="BI80" s="18"/>
      <c r="BJ80" s="18"/>
    </row>
    <row r="81" spans="1:62" ht="18.75" x14ac:dyDescent="0.3">
      <c r="A81" s="22" t="s">
        <v>26</v>
      </c>
      <c r="B81" s="28">
        <f>H81+J81+L81+N81+P81+R81+T81+V81+X81+Z81+AB81+AD81</f>
        <v>1790872.4</v>
      </c>
      <c r="C81" s="29">
        <f>H81+J81+L81+N81+P81+R81</f>
        <v>1110926.3</v>
      </c>
      <c r="D81" s="29">
        <f>E81</f>
        <v>1092556.1000000001</v>
      </c>
      <c r="E81" s="28">
        <f t="shared" ref="E81:E84" si="94">I81+K81+M81+O81+Q81+S81+U81+W81+Y81+AA81+AC81+AE81</f>
        <v>1092556.1000000001</v>
      </c>
      <c r="F81" s="121">
        <f t="shared" si="91"/>
        <v>61.006920426044871</v>
      </c>
      <c r="G81" s="121">
        <f t="shared" si="92"/>
        <v>98.346406957869306</v>
      </c>
      <c r="H81" s="23">
        <v>103338.2</v>
      </c>
      <c r="I81" s="23">
        <v>102974.9</v>
      </c>
      <c r="J81" s="23">
        <v>176619</v>
      </c>
      <c r="K81" s="23">
        <v>170346.6</v>
      </c>
      <c r="L81" s="23">
        <v>156576</v>
      </c>
      <c r="M81" s="23">
        <v>155084.4</v>
      </c>
      <c r="N81" s="23">
        <v>153417.9</v>
      </c>
      <c r="O81" s="23">
        <v>152684.9</v>
      </c>
      <c r="P81" s="23">
        <f>335914.7+21898.8</f>
        <v>357813.5</v>
      </c>
      <c r="Q81" s="23">
        <v>356665.3</v>
      </c>
      <c r="R81" s="23">
        <v>163161.70000000001</v>
      </c>
      <c r="S81" s="23">
        <v>154800</v>
      </c>
      <c r="T81" s="23">
        <v>112673.7</v>
      </c>
      <c r="U81" s="23"/>
      <c r="V81" s="23">
        <v>78222.7</v>
      </c>
      <c r="W81" s="23"/>
      <c r="X81" s="23">
        <v>114163.7</v>
      </c>
      <c r="Y81" s="23"/>
      <c r="Z81" s="23">
        <v>115794.8</v>
      </c>
      <c r="AA81" s="23"/>
      <c r="AB81" s="23">
        <v>109691.5</v>
      </c>
      <c r="AC81" s="23"/>
      <c r="AD81" s="23">
        <f>152595.3+18703.2-21898.8</f>
        <v>149399.70000000001</v>
      </c>
      <c r="AE81" s="23"/>
      <c r="AF81" s="17"/>
      <c r="AG81" s="15"/>
      <c r="AH81" s="15"/>
      <c r="AI81" s="15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  <c r="AY81" s="18"/>
      <c r="AZ81" s="18"/>
      <c r="BA81" s="18"/>
      <c r="BB81" s="18"/>
      <c r="BC81" s="18"/>
      <c r="BD81" s="18"/>
      <c r="BE81" s="18"/>
      <c r="BF81" s="18"/>
      <c r="BG81" s="18"/>
      <c r="BH81" s="18"/>
      <c r="BI81" s="18"/>
      <c r="BJ81" s="18"/>
    </row>
    <row r="82" spans="1:62" ht="18.75" x14ac:dyDescent="0.3">
      <c r="A82" s="22" t="s">
        <v>27</v>
      </c>
      <c r="B82" s="28">
        <f t="shared" ref="B82:B83" si="95">H82+J82+L82+N82+P82+R82+T82+V82+X82+Z82+AB82+AD82</f>
        <v>366226.99999999994</v>
      </c>
      <c r="C82" s="29">
        <f t="shared" ref="C82:C84" si="96">H82+J82+L82+N82+P82+R82</f>
        <v>244671.2</v>
      </c>
      <c r="D82" s="29">
        <f>E82</f>
        <v>243362.3</v>
      </c>
      <c r="E82" s="28">
        <f t="shared" si="94"/>
        <v>243362.3</v>
      </c>
      <c r="F82" s="121">
        <f t="shared" si="91"/>
        <v>66.451217414335929</v>
      </c>
      <c r="G82" s="121">
        <f t="shared" si="92"/>
        <v>99.465037160074417</v>
      </c>
      <c r="H82" s="23">
        <v>53143.199999999997</v>
      </c>
      <c r="I82" s="23">
        <v>53086.8</v>
      </c>
      <c r="J82" s="23">
        <v>48169.4</v>
      </c>
      <c r="K82" s="23">
        <v>47960.800000000003</v>
      </c>
      <c r="L82" s="23">
        <v>42171.1</v>
      </c>
      <c r="M82" s="23">
        <v>41230.9</v>
      </c>
      <c r="N82" s="23">
        <v>34791.699999999997</v>
      </c>
      <c r="O82" s="23">
        <v>35962</v>
      </c>
      <c r="P82" s="23">
        <f>36641.5+625.4</f>
        <v>37266.9</v>
      </c>
      <c r="Q82" s="23">
        <v>37281.800000000003</v>
      </c>
      <c r="R82" s="23">
        <v>29128.9</v>
      </c>
      <c r="S82" s="23">
        <v>27840</v>
      </c>
      <c r="T82" s="23">
        <v>24673.1</v>
      </c>
      <c r="U82" s="23"/>
      <c r="V82" s="23">
        <v>18380.3</v>
      </c>
      <c r="W82" s="23"/>
      <c r="X82" s="23">
        <v>19299.099999999999</v>
      </c>
      <c r="Y82" s="23"/>
      <c r="Z82" s="23">
        <v>20893.900000000001</v>
      </c>
      <c r="AA82" s="23"/>
      <c r="AB82" s="23">
        <v>18372.3</v>
      </c>
      <c r="AC82" s="23"/>
      <c r="AD82" s="23">
        <f>20562.5-625.4</f>
        <v>19937.099999999999</v>
      </c>
      <c r="AE82" s="23"/>
      <c r="AF82" s="17"/>
      <c r="AG82" s="15"/>
      <c r="AH82" s="15"/>
      <c r="AI82" s="15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8"/>
      <c r="BB82" s="18"/>
      <c r="BC82" s="18"/>
      <c r="BD82" s="18"/>
      <c r="BE82" s="18"/>
      <c r="BF82" s="18"/>
      <c r="BG82" s="18"/>
      <c r="BH82" s="18"/>
      <c r="BI82" s="18"/>
      <c r="BJ82" s="18"/>
    </row>
    <row r="83" spans="1:62" ht="18.75" x14ac:dyDescent="0.3">
      <c r="A83" s="22" t="s">
        <v>28</v>
      </c>
      <c r="B83" s="79">
        <f t="shared" si="95"/>
        <v>48903.1</v>
      </c>
      <c r="C83" s="29">
        <f t="shared" si="96"/>
        <v>31013.4</v>
      </c>
      <c r="D83" s="29">
        <f>E83</f>
        <v>27681.1</v>
      </c>
      <c r="E83" s="28">
        <f t="shared" si="94"/>
        <v>27681.1</v>
      </c>
      <c r="F83" s="121">
        <f t="shared" si="91"/>
        <v>56.603978070919837</v>
      </c>
      <c r="G83" s="121">
        <f t="shared" si="92"/>
        <v>89.255289648990427</v>
      </c>
      <c r="H83" s="23">
        <v>4113.3</v>
      </c>
      <c r="I83" s="23">
        <v>3860.1</v>
      </c>
      <c r="J83" s="23">
        <v>4113.3</v>
      </c>
      <c r="K83" s="23">
        <v>3852</v>
      </c>
      <c r="L83" s="23">
        <v>4113.3</v>
      </c>
      <c r="M83" s="23">
        <v>3641.2</v>
      </c>
      <c r="N83" s="23">
        <v>4126.6000000000004</v>
      </c>
      <c r="O83" s="23">
        <v>3921</v>
      </c>
      <c r="P83" s="23">
        <v>7037.5</v>
      </c>
      <c r="Q83" s="23">
        <v>6541.8</v>
      </c>
      <c r="R83" s="23">
        <v>7509.4</v>
      </c>
      <c r="S83" s="23">
        <v>5865</v>
      </c>
      <c r="T83" s="23">
        <v>544.79999999999995</v>
      </c>
      <c r="U83" s="23"/>
      <c r="V83" s="23">
        <v>1003</v>
      </c>
      <c r="W83" s="23"/>
      <c r="X83" s="23">
        <v>4219.8999999999996</v>
      </c>
      <c r="Y83" s="23"/>
      <c r="Z83" s="23">
        <v>4093.3</v>
      </c>
      <c r="AA83" s="23"/>
      <c r="AB83" s="23">
        <v>4013.5</v>
      </c>
      <c r="AC83" s="23"/>
      <c r="AD83" s="23">
        <v>4015.2</v>
      </c>
      <c r="AE83" s="13"/>
      <c r="AF83" s="134"/>
      <c r="AG83" s="15"/>
      <c r="AH83" s="15"/>
      <c r="AI83" s="15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  <c r="BD83" s="18"/>
      <c r="BE83" s="18"/>
      <c r="BF83" s="18"/>
      <c r="BG83" s="18"/>
      <c r="BH83" s="18"/>
      <c r="BI83" s="18"/>
      <c r="BJ83" s="18"/>
    </row>
    <row r="84" spans="1:62" ht="18.75" x14ac:dyDescent="0.3">
      <c r="A84" s="22" t="s">
        <v>29</v>
      </c>
      <c r="B84" s="79">
        <f>H84+J84+L84+N84+P84+R84+T84+V84+X84+Z84+AB84+AD84</f>
        <v>32748.699999999997</v>
      </c>
      <c r="C84" s="29">
        <f>H84+J84+L84+N84+P84+R84</f>
        <v>18626.099999999999</v>
      </c>
      <c r="D84" s="29">
        <f>E84</f>
        <v>5558.7</v>
      </c>
      <c r="E84" s="28">
        <f t="shared" si="94"/>
        <v>5558.7</v>
      </c>
      <c r="F84" s="121">
        <f t="shared" si="91"/>
        <v>16.973803540293204</v>
      </c>
      <c r="G84" s="121">
        <f t="shared" si="92"/>
        <v>29.843606552096251</v>
      </c>
      <c r="H84" s="13"/>
      <c r="I84" s="13"/>
      <c r="J84" s="13"/>
      <c r="K84" s="13"/>
      <c r="L84" s="13">
        <v>5558.7</v>
      </c>
      <c r="M84" s="13">
        <v>5558.7</v>
      </c>
      <c r="N84" s="13">
        <v>7274</v>
      </c>
      <c r="O84" s="13"/>
      <c r="P84" s="13">
        <v>5793.4</v>
      </c>
      <c r="Q84" s="13"/>
      <c r="R84" s="13"/>
      <c r="S84" s="13"/>
      <c r="T84" s="13"/>
      <c r="U84" s="13"/>
      <c r="V84" s="13"/>
      <c r="W84" s="13"/>
      <c r="X84" s="23">
        <f>11630-5793.4</f>
        <v>5836.6</v>
      </c>
      <c r="Y84" s="23"/>
      <c r="Z84" s="23">
        <v>4500</v>
      </c>
      <c r="AA84" s="23"/>
      <c r="AB84" s="23">
        <v>3786</v>
      </c>
      <c r="AC84" s="23"/>
      <c r="AD84" s="23"/>
      <c r="AE84" s="13"/>
      <c r="AF84" s="17"/>
      <c r="AG84" s="15"/>
      <c r="AH84" s="15"/>
      <c r="AI84" s="15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8"/>
      <c r="BB84" s="18"/>
      <c r="BC84" s="18"/>
      <c r="BD84" s="18"/>
      <c r="BE84" s="18"/>
      <c r="BF84" s="18"/>
      <c r="BG84" s="18"/>
      <c r="BH84" s="18"/>
      <c r="BI84" s="18"/>
      <c r="BJ84" s="18"/>
    </row>
    <row r="85" spans="1:62" ht="18.75" x14ac:dyDescent="0.25">
      <c r="A85" s="136" t="s">
        <v>69</v>
      </c>
      <c r="B85" s="137"/>
      <c r="C85" s="137"/>
      <c r="D85" s="137"/>
      <c r="E85" s="137"/>
      <c r="F85" s="137"/>
      <c r="G85" s="137"/>
      <c r="H85" s="137"/>
      <c r="I85" s="137"/>
      <c r="J85" s="137"/>
      <c r="K85" s="137"/>
      <c r="L85" s="137"/>
      <c r="M85" s="137"/>
      <c r="N85" s="137"/>
      <c r="O85" s="137"/>
      <c r="P85" s="137"/>
      <c r="Q85" s="137"/>
      <c r="R85" s="137"/>
      <c r="S85" s="137"/>
      <c r="T85" s="137"/>
      <c r="U85" s="137"/>
      <c r="V85" s="137"/>
      <c r="W85" s="137"/>
      <c r="X85" s="137"/>
      <c r="Y85" s="137"/>
      <c r="Z85" s="137"/>
      <c r="AA85" s="137"/>
      <c r="AB85" s="137"/>
      <c r="AC85" s="137"/>
      <c r="AD85" s="137"/>
      <c r="AE85" s="138"/>
      <c r="AF85" s="134"/>
      <c r="AG85" s="15"/>
      <c r="AH85" s="15"/>
      <c r="AI85" s="15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8"/>
      <c r="BB85" s="18"/>
      <c r="BC85" s="18"/>
      <c r="BD85" s="18"/>
      <c r="BE85" s="18"/>
      <c r="BF85" s="18"/>
      <c r="BG85" s="18"/>
      <c r="BH85" s="18"/>
      <c r="BI85" s="18"/>
      <c r="BJ85" s="18"/>
    </row>
    <row r="86" spans="1:62" ht="18.75" x14ac:dyDescent="0.3">
      <c r="A86" s="19" t="s">
        <v>25</v>
      </c>
      <c r="B86" s="27">
        <f>H86+J86+L86+N86+P86+R86+T86+V86+X86+Z86+AB86+AD86</f>
        <v>3840</v>
      </c>
      <c r="C86" s="35">
        <f>SUM(C87:C90)</f>
        <v>1960</v>
      </c>
      <c r="D86" s="35">
        <f t="shared" ref="D86:E86" si="97">SUM(D87:D90)</f>
        <v>1960</v>
      </c>
      <c r="E86" s="35">
        <f t="shared" si="97"/>
        <v>1960</v>
      </c>
      <c r="F86" s="122">
        <f t="shared" ref="F86:F90" si="98">IFERROR(E86/B86*100,0)</f>
        <v>51.041666666666664</v>
      </c>
      <c r="G86" s="122">
        <f t="shared" ref="G86:G90" si="99">IFERROR(E86/C86*100,0)</f>
        <v>100</v>
      </c>
      <c r="H86" s="13">
        <f>SUM(H87:H90)</f>
        <v>360</v>
      </c>
      <c r="I86" s="13">
        <f t="shared" ref="I86:AE86" si="100">SUM(I87:I90)</f>
        <v>0</v>
      </c>
      <c r="J86" s="13">
        <f t="shared" si="100"/>
        <v>360</v>
      </c>
      <c r="K86" s="13">
        <f t="shared" si="100"/>
        <v>440</v>
      </c>
      <c r="L86" s="13">
        <f t="shared" si="100"/>
        <v>360</v>
      </c>
      <c r="M86" s="13">
        <f t="shared" si="100"/>
        <v>376</v>
      </c>
      <c r="N86" s="13">
        <f t="shared" si="100"/>
        <v>124</v>
      </c>
      <c r="O86" s="13">
        <f t="shared" si="100"/>
        <v>388</v>
      </c>
      <c r="P86" s="13">
        <f t="shared" si="100"/>
        <v>396</v>
      </c>
      <c r="Q86" s="13">
        <f t="shared" si="100"/>
        <v>396</v>
      </c>
      <c r="R86" s="13">
        <f t="shared" si="100"/>
        <v>360</v>
      </c>
      <c r="S86" s="13">
        <f t="shared" si="100"/>
        <v>360</v>
      </c>
      <c r="T86" s="13">
        <f t="shared" si="100"/>
        <v>360</v>
      </c>
      <c r="U86" s="13">
        <f t="shared" si="100"/>
        <v>0</v>
      </c>
      <c r="V86" s="13">
        <f t="shared" si="100"/>
        <v>360</v>
      </c>
      <c r="W86" s="13">
        <f t="shared" si="100"/>
        <v>0</v>
      </c>
      <c r="X86" s="13">
        <f t="shared" si="100"/>
        <v>360</v>
      </c>
      <c r="Y86" s="13">
        <f t="shared" si="100"/>
        <v>0</v>
      </c>
      <c r="Z86" s="13">
        <f t="shared" si="100"/>
        <v>360</v>
      </c>
      <c r="AA86" s="13">
        <f t="shared" si="100"/>
        <v>0</v>
      </c>
      <c r="AB86" s="13">
        <f t="shared" si="100"/>
        <v>240</v>
      </c>
      <c r="AC86" s="13">
        <f t="shared" si="100"/>
        <v>0</v>
      </c>
      <c r="AD86" s="13">
        <f t="shared" si="100"/>
        <v>200</v>
      </c>
      <c r="AE86" s="13">
        <f t="shared" si="100"/>
        <v>0</v>
      </c>
      <c r="AF86" s="134"/>
      <c r="AG86" s="15"/>
      <c r="AH86" s="15"/>
      <c r="AI86" s="15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8"/>
      <c r="BB86" s="18"/>
      <c r="BC86" s="18"/>
      <c r="BD86" s="18"/>
      <c r="BE86" s="18"/>
      <c r="BF86" s="18"/>
      <c r="BG86" s="18"/>
      <c r="BH86" s="18"/>
      <c r="BI86" s="18"/>
      <c r="BJ86" s="18"/>
    </row>
    <row r="87" spans="1:62" ht="98.25" customHeight="1" x14ac:dyDescent="0.3">
      <c r="A87" s="22" t="s">
        <v>26</v>
      </c>
      <c r="B87" s="28">
        <f>H87+J87+L87+N87+P87+R87+T87+V87+X87+Z87+AB87+AD87</f>
        <v>3840</v>
      </c>
      <c r="C87" s="29">
        <f>H87+J87+L87+N87+P87+R87</f>
        <v>1960</v>
      </c>
      <c r="D87" s="29">
        <f>E87</f>
        <v>1960</v>
      </c>
      <c r="E87" s="28">
        <f>I87+K87+M87+O87+Q87+S87+U87+W87+Y87+AA87+AC87+AE87</f>
        <v>1960</v>
      </c>
      <c r="F87" s="121">
        <f t="shared" si="98"/>
        <v>51.041666666666664</v>
      </c>
      <c r="G87" s="121">
        <f t="shared" si="99"/>
        <v>100</v>
      </c>
      <c r="H87" s="23">
        <v>360</v>
      </c>
      <c r="I87" s="23"/>
      <c r="J87" s="23">
        <v>360</v>
      </c>
      <c r="K87" s="23">
        <v>440</v>
      </c>
      <c r="L87" s="23">
        <v>360</v>
      </c>
      <c r="M87" s="23">
        <v>376</v>
      </c>
      <c r="N87" s="23">
        <f>360-236</f>
        <v>124</v>
      </c>
      <c r="O87" s="23">
        <v>388</v>
      </c>
      <c r="P87" s="23">
        <f>360+36</f>
        <v>396</v>
      </c>
      <c r="Q87" s="23">
        <v>396</v>
      </c>
      <c r="R87" s="23">
        <v>360</v>
      </c>
      <c r="S87" s="23">
        <v>360</v>
      </c>
      <c r="T87" s="23">
        <v>360</v>
      </c>
      <c r="U87" s="23"/>
      <c r="V87" s="23">
        <v>360</v>
      </c>
      <c r="W87" s="23"/>
      <c r="X87" s="23">
        <v>360</v>
      </c>
      <c r="Y87" s="23"/>
      <c r="Z87" s="23">
        <v>360</v>
      </c>
      <c r="AA87" s="23"/>
      <c r="AB87" s="23">
        <v>240</v>
      </c>
      <c r="AC87" s="23"/>
      <c r="AD87" s="23">
        <v>200</v>
      </c>
      <c r="AE87" s="23"/>
      <c r="AF87" s="36" t="s">
        <v>146</v>
      </c>
      <c r="AG87" s="15">
        <f>C87-E87</f>
        <v>0</v>
      </c>
      <c r="AH87" s="15"/>
      <c r="AI87" s="15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  <c r="BD87" s="18"/>
      <c r="BE87" s="18"/>
      <c r="BF87" s="18"/>
      <c r="BG87" s="18"/>
      <c r="BH87" s="18"/>
      <c r="BI87" s="18"/>
      <c r="BJ87" s="18"/>
    </row>
    <row r="88" spans="1:62" ht="18.75" x14ac:dyDescent="0.3">
      <c r="A88" s="22" t="s">
        <v>27</v>
      </c>
      <c r="B88" s="37">
        <f t="shared" ref="B88:B90" si="101">H88+J88+L88+N88+P88+R88+T88+V88+X88+Z88+AB88+AD88</f>
        <v>0</v>
      </c>
      <c r="C88" s="29">
        <f t="shared" ref="C88:C90" si="102">H88</f>
        <v>0</v>
      </c>
      <c r="D88" s="38"/>
      <c r="E88" s="37">
        <f t="shared" ref="E88:E90" si="103">I88+K88+M88+O88+Q88+S88+U88+W88+Y88+AA88+AC88+AE88</f>
        <v>0</v>
      </c>
      <c r="F88" s="121">
        <f t="shared" si="98"/>
        <v>0</v>
      </c>
      <c r="G88" s="121">
        <f t="shared" si="99"/>
        <v>0</v>
      </c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134"/>
      <c r="AG88" s="15"/>
      <c r="AH88" s="15"/>
      <c r="AI88" s="15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8"/>
      <c r="BB88" s="18"/>
      <c r="BC88" s="18"/>
      <c r="BD88" s="18"/>
      <c r="BE88" s="18"/>
      <c r="BF88" s="18"/>
      <c r="BG88" s="18"/>
      <c r="BH88" s="18"/>
      <c r="BI88" s="18"/>
      <c r="BJ88" s="18"/>
    </row>
    <row r="89" spans="1:62" ht="18.75" x14ac:dyDescent="0.3">
      <c r="A89" s="22" t="s">
        <v>28</v>
      </c>
      <c r="B89" s="37">
        <f t="shared" si="101"/>
        <v>0</v>
      </c>
      <c r="C89" s="29">
        <f t="shared" si="102"/>
        <v>0</v>
      </c>
      <c r="D89" s="38"/>
      <c r="E89" s="37">
        <f t="shared" si="103"/>
        <v>0</v>
      </c>
      <c r="F89" s="121">
        <f t="shared" si="98"/>
        <v>0</v>
      </c>
      <c r="G89" s="121">
        <f t="shared" si="99"/>
        <v>0</v>
      </c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4"/>
      <c r="AG89" s="15"/>
      <c r="AH89" s="15"/>
      <c r="AI89" s="15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18"/>
      <c r="AY89" s="18"/>
      <c r="AZ89" s="18"/>
      <c r="BA89" s="18"/>
      <c r="BB89" s="18"/>
      <c r="BC89" s="18"/>
      <c r="BD89" s="18"/>
      <c r="BE89" s="18"/>
      <c r="BF89" s="18"/>
      <c r="BG89" s="18"/>
      <c r="BH89" s="18"/>
      <c r="BI89" s="18"/>
      <c r="BJ89" s="18"/>
    </row>
    <row r="90" spans="1:62" ht="18.75" x14ac:dyDescent="0.3">
      <c r="A90" s="22" t="s">
        <v>29</v>
      </c>
      <c r="B90" s="37">
        <f t="shared" si="101"/>
        <v>0</v>
      </c>
      <c r="C90" s="29">
        <f t="shared" si="102"/>
        <v>0</v>
      </c>
      <c r="D90" s="38"/>
      <c r="E90" s="37">
        <f t="shared" si="103"/>
        <v>0</v>
      </c>
      <c r="F90" s="121">
        <f t="shared" si="98"/>
        <v>0</v>
      </c>
      <c r="G90" s="121">
        <f t="shared" si="99"/>
        <v>0</v>
      </c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4"/>
      <c r="AG90" s="15"/>
      <c r="AH90" s="15"/>
      <c r="AI90" s="15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  <c r="AY90" s="18"/>
      <c r="AZ90" s="18"/>
      <c r="BA90" s="18"/>
      <c r="BB90" s="18"/>
      <c r="BC90" s="18"/>
      <c r="BD90" s="18"/>
      <c r="BE90" s="18"/>
      <c r="BF90" s="18"/>
      <c r="BG90" s="18"/>
      <c r="BH90" s="18"/>
      <c r="BI90" s="18"/>
      <c r="BJ90" s="18"/>
    </row>
    <row r="91" spans="1:62" ht="18.75" x14ac:dyDescent="0.25">
      <c r="A91" s="136" t="s">
        <v>70</v>
      </c>
      <c r="B91" s="137"/>
      <c r="C91" s="137"/>
      <c r="D91" s="137"/>
      <c r="E91" s="137"/>
      <c r="F91" s="137"/>
      <c r="G91" s="137"/>
      <c r="H91" s="137"/>
      <c r="I91" s="137"/>
      <c r="J91" s="137"/>
      <c r="K91" s="137"/>
      <c r="L91" s="137"/>
      <c r="M91" s="137"/>
      <c r="N91" s="137"/>
      <c r="O91" s="137"/>
      <c r="P91" s="137"/>
      <c r="Q91" s="137"/>
      <c r="R91" s="137"/>
      <c r="S91" s="137"/>
      <c r="T91" s="137"/>
      <c r="U91" s="137"/>
      <c r="V91" s="137"/>
      <c r="W91" s="137"/>
      <c r="X91" s="137"/>
      <c r="Y91" s="137"/>
      <c r="Z91" s="137"/>
      <c r="AA91" s="137"/>
      <c r="AB91" s="137"/>
      <c r="AC91" s="137"/>
      <c r="AD91" s="137"/>
      <c r="AE91" s="138"/>
      <c r="AF91" s="134"/>
      <c r="AG91" s="15"/>
      <c r="AH91" s="15"/>
      <c r="AI91" s="15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W91" s="18"/>
      <c r="AX91" s="18"/>
      <c r="AY91" s="18"/>
      <c r="AZ91" s="18"/>
      <c r="BA91" s="18"/>
      <c r="BB91" s="18"/>
      <c r="BC91" s="18"/>
      <c r="BD91" s="18"/>
      <c r="BE91" s="18"/>
      <c r="BF91" s="18"/>
      <c r="BG91" s="18"/>
      <c r="BH91" s="18"/>
      <c r="BI91" s="18"/>
      <c r="BJ91" s="18"/>
    </row>
    <row r="92" spans="1:62" ht="18.75" x14ac:dyDescent="0.3">
      <c r="A92" s="19" t="s">
        <v>25</v>
      </c>
      <c r="B92" s="27">
        <f>H92+J92+L92+N92+P92+R92+T92+V92+X92+Z92+AB92+AD92</f>
        <v>16389.7</v>
      </c>
      <c r="C92" s="35">
        <f>SUM(C93:C96)</f>
        <v>9000</v>
      </c>
      <c r="D92" s="35">
        <f t="shared" ref="D92:E92" si="104">SUM(D93:D96)</f>
        <v>7008.6</v>
      </c>
      <c r="E92" s="35">
        <f t="shared" si="104"/>
        <v>8411.6</v>
      </c>
      <c r="F92" s="122">
        <f t="shared" ref="F92:F96" si="105">IFERROR(E92/B92*100,0)</f>
        <v>51.322476921481176</v>
      </c>
      <c r="G92" s="122">
        <f t="shared" ref="G92:G96" si="106">IFERROR(E92/C92*100,0)</f>
        <v>93.462222222222223</v>
      </c>
      <c r="H92" s="13">
        <f>SUM(H93:H96)</f>
        <v>1500</v>
      </c>
      <c r="I92" s="13">
        <f t="shared" ref="I92:AE92" si="107">SUM(I93:I96)</f>
        <v>0</v>
      </c>
      <c r="J92" s="13">
        <f t="shared" si="107"/>
        <v>1500</v>
      </c>
      <c r="K92" s="13">
        <f t="shared" si="107"/>
        <v>1471.3</v>
      </c>
      <c r="L92" s="13">
        <f t="shared" si="107"/>
        <v>1500</v>
      </c>
      <c r="M92" s="13">
        <f t="shared" si="107"/>
        <v>1446.9</v>
      </c>
      <c r="N92" s="13">
        <f t="shared" si="107"/>
        <v>1500</v>
      </c>
      <c r="O92" s="13">
        <f t="shared" si="107"/>
        <v>2615.4</v>
      </c>
      <c r="P92" s="13">
        <f t="shared" si="107"/>
        <v>1500</v>
      </c>
      <c r="Q92" s="13">
        <f t="shared" si="107"/>
        <v>1475</v>
      </c>
      <c r="R92" s="13">
        <f t="shared" si="107"/>
        <v>1500</v>
      </c>
      <c r="S92" s="13">
        <f t="shared" si="107"/>
        <v>1403</v>
      </c>
      <c r="T92" s="13">
        <f t="shared" si="107"/>
        <v>1500</v>
      </c>
      <c r="U92" s="13">
        <f t="shared" si="107"/>
        <v>0</v>
      </c>
      <c r="V92" s="13">
        <f t="shared" si="107"/>
        <v>1500</v>
      </c>
      <c r="W92" s="13">
        <f t="shared" si="107"/>
        <v>0</v>
      </c>
      <c r="X92" s="13">
        <f t="shared" si="107"/>
        <v>1500</v>
      </c>
      <c r="Y92" s="13">
        <f t="shared" si="107"/>
        <v>0</v>
      </c>
      <c r="Z92" s="13">
        <f t="shared" si="107"/>
        <v>1500</v>
      </c>
      <c r="AA92" s="13">
        <f t="shared" si="107"/>
        <v>0</v>
      </c>
      <c r="AB92" s="13">
        <f t="shared" si="107"/>
        <v>1389.7</v>
      </c>
      <c r="AC92" s="13">
        <f t="shared" si="107"/>
        <v>0</v>
      </c>
      <c r="AD92" s="13">
        <f t="shared" si="107"/>
        <v>0</v>
      </c>
      <c r="AE92" s="13">
        <f t="shared" si="107"/>
        <v>0</v>
      </c>
      <c r="AF92" s="134"/>
      <c r="AG92" s="15"/>
      <c r="AH92" s="15"/>
      <c r="AI92" s="15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18"/>
      <c r="AY92" s="18"/>
      <c r="AZ92" s="18"/>
      <c r="BA92" s="18"/>
      <c r="BB92" s="18"/>
      <c r="BC92" s="18"/>
      <c r="BD92" s="18"/>
      <c r="BE92" s="18"/>
      <c r="BF92" s="18"/>
      <c r="BG92" s="18"/>
      <c r="BH92" s="18"/>
      <c r="BI92" s="18"/>
      <c r="BJ92" s="18"/>
    </row>
    <row r="93" spans="1:62" ht="99" customHeight="1" x14ac:dyDescent="0.3">
      <c r="A93" s="22" t="s">
        <v>26</v>
      </c>
      <c r="B93" s="28">
        <f>H93+J93+L93+N93+P93+R93+T93+V93+X93+Z93+AB93+AD93</f>
        <v>16389.7</v>
      </c>
      <c r="C93" s="29">
        <f>H93+J93+L93+N93+P93+R93</f>
        <v>9000</v>
      </c>
      <c r="D93" s="29">
        <f t="shared" ref="D93" si="108">I93+K93+M93+O93+Q93</f>
        <v>7008.6</v>
      </c>
      <c r="E93" s="28">
        <f t="shared" ref="E93:E96" si="109">I93+K93+M93+O93+Q93+S93+U93+W93+Y93+AA93+AC93+AE93</f>
        <v>8411.6</v>
      </c>
      <c r="F93" s="121">
        <f t="shared" si="105"/>
        <v>51.322476921481176</v>
      </c>
      <c r="G93" s="121">
        <f t="shared" si="106"/>
        <v>93.462222222222223</v>
      </c>
      <c r="H93" s="23">
        <v>1500</v>
      </c>
      <c r="I93" s="23"/>
      <c r="J93" s="23">
        <v>1500</v>
      </c>
      <c r="K93" s="23">
        <v>1471.3</v>
      </c>
      <c r="L93" s="23">
        <v>1500</v>
      </c>
      <c r="M93" s="23">
        <v>1446.9</v>
      </c>
      <c r="N93" s="23">
        <v>1500</v>
      </c>
      <c r="O93" s="23">
        <v>2615.4</v>
      </c>
      <c r="P93" s="23">
        <v>1500</v>
      </c>
      <c r="Q93" s="23">
        <v>1475</v>
      </c>
      <c r="R93" s="23">
        <v>1500</v>
      </c>
      <c r="S93" s="23">
        <v>1403</v>
      </c>
      <c r="T93" s="23">
        <v>1500</v>
      </c>
      <c r="U93" s="23"/>
      <c r="V93" s="23">
        <v>1500</v>
      </c>
      <c r="W93" s="23"/>
      <c r="X93" s="23">
        <v>1500</v>
      </c>
      <c r="Y93" s="23"/>
      <c r="Z93" s="23">
        <v>1500</v>
      </c>
      <c r="AA93" s="23"/>
      <c r="AB93" s="23">
        <v>1389.7</v>
      </c>
      <c r="AC93" s="23"/>
      <c r="AD93" s="23"/>
      <c r="AE93" s="23"/>
      <c r="AF93" s="36" t="s">
        <v>101</v>
      </c>
      <c r="AG93" s="15">
        <f t="shared" ref="AG93" si="110">C93-E93</f>
        <v>588.39999999999964</v>
      </c>
      <c r="AH93" s="15"/>
      <c r="AI93" s="15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18"/>
      <c r="AX93" s="18"/>
      <c r="AY93" s="18"/>
      <c r="AZ93" s="18"/>
      <c r="BA93" s="18"/>
      <c r="BB93" s="18"/>
      <c r="BC93" s="18"/>
      <c r="BD93" s="18"/>
      <c r="BE93" s="18"/>
      <c r="BF93" s="18"/>
      <c r="BG93" s="18"/>
      <c r="BH93" s="18"/>
      <c r="BI93" s="18"/>
      <c r="BJ93" s="18"/>
    </row>
    <row r="94" spans="1:62" ht="18.75" x14ac:dyDescent="0.3">
      <c r="A94" s="22" t="s">
        <v>27</v>
      </c>
      <c r="B94" s="37">
        <f t="shared" ref="B94:B96" si="111">H94+J94+L94+N94+P94+R94+T94+V94+X94+Z94+AB94+AD94</f>
        <v>0</v>
      </c>
      <c r="C94" s="29">
        <f t="shared" ref="C94:C96" si="112">H94</f>
        <v>0</v>
      </c>
      <c r="D94" s="38"/>
      <c r="E94" s="37">
        <f t="shared" si="109"/>
        <v>0</v>
      </c>
      <c r="F94" s="121">
        <f t="shared" si="105"/>
        <v>0</v>
      </c>
      <c r="G94" s="121">
        <f t="shared" si="106"/>
        <v>0</v>
      </c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130"/>
      <c r="AG94" s="15"/>
      <c r="AH94" s="15"/>
      <c r="AI94" s="15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/>
      <c r="AX94" s="18"/>
      <c r="AY94" s="18"/>
      <c r="AZ94" s="18"/>
      <c r="BA94" s="18"/>
      <c r="BB94" s="18"/>
      <c r="BC94" s="18"/>
      <c r="BD94" s="18"/>
      <c r="BE94" s="18"/>
      <c r="BF94" s="18"/>
      <c r="BG94" s="18"/>
      <c r="BH94" s="18"/>
      <c r="BI94" s="18"/>
      <c r="BJ94" s="18"/>
    </row>
    <row r="95" spans="1:62" ht="18.75" x14ac:dyDescent="0.3">
      <c r="A95" s="22" t="s">
        <v>28</v>
      </c>
      <c r="B95" s="37">
        <f t="shared" si="111"/>
        <v>0</v>
      </c>
      <c r="C95" s="29">
        <f t="shared" si="112"/>
        <v>0</v>
      </c>
      <c r="D95" s="38"/>
      <c r="E95" s="37">
        <f t="shared" si="109"/>
        <v>0</v>
      </c>
      <c r="F95" s="121">
        <f t="shared" si="105"/>
        <v>0</v>
      </c>
      <c r="G95" s="121">
        <f t="shared" si="106"/>
        <v>0</v>
      </c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0"/>
      <c r="AG95" s="15"/>
      <c r="AH95" s="15"/>
      <c r="AI95" s="15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18"/>
      <c r="AX95" s="18"/>
      <c r="AY95" s="18"/>
      <c r="AZ95" s="18"/>
      <c r="BA95" s="18"/>
      <c r="BB95" s="18"/>
      <c r="BC95" s="18"/>
      <c r="BD95" s="18"/>
      <c r="BE95" s="18"/>
      <c r="BF95" s="18"/>
      <c r="BG95" s="18"/>
      <c r="BH95" s="18"/>
      <c r="BI95" s="18"/>
      <c r="BJ95" s="18"/>
    </row>
    <row r="96" spans="1:62" ht="18.75" x14ac:dyDescent="0.3">
      <c r="A96" s="22" t="s">
        <v>29</v>
      </c>
      <c r="B96" s="37">
        <f t="shared" si="111"/>
        <v>0</v>
      </c>
      <c r="C96" s="29">
        <f t="shared" si="112"/>
        <v>0</v>
      </c>
      <c r="D96" s="38"/>
      <c r="E96" s="37">
        <f t="shared" si="109"/>
        <v>0</v>
      </c>
      <c r="F96" s="121">
        <f t="shared" si="105"/>
        <v>0</v>
      </c>
      <c r="G96" s="121">
        <f t="shared" si="106"/>
        <v>0</v>
      </c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0"/>
      <c r="AG96" s="15"/>
      <c r="AH96" s="15"/>
      <c r="AI96" s="15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  <c r="AU96" s="18"/>
      <c r="AV96" s="18"/>
      <c r="AW96" s="18"/>
      <c r="AX96" s="18"/>
      <c r="AY96" s="18"/>
      <c r="AZ96" s="18"/>
      <c r="BA96" s="18"/>
      <c r="BB96" s="18"/>
      <c r="BC96" s="18"/>
      <c r="BD96" s="18"/>
      <c r="BE96" s="18"/>
      <c r="BF96" s="18"/>
      <c r="BG96" s="18"/>
      <c r="BH96" s="18"/>
      <c r="BI96" s="18"/>
      <c r="BJ96" s="18"/>
    </row>
    <row r="97" spans="1:62" ht="20.25" x14ac:dyDescent="0.25">
      <c r="A97" s="141" t="s">
        <v>71</v>
      </c>
      <c r="B97" s="142"/>
      <c r="C97" s="142"/>
      <c r="D97" s="142"/>
      <c r="E97" s="142"/>
      <c r="F97" s="142"/>
      <c r="G97" s="142"/>
      <c r="H97" s="142"/>
      <c r="I97" s="142"/>
      <c r="J97" s="142"/>
      <c r="K97" s="142"/>
      <c r="L97" s="142"/>
      <c r="M97" s="142"/>
      <c r="N97" s="142"/>
      <c r="O97" s="142"/>
      <c r="P97" s="142"/>
      <c r="Q97" s="142"/>
      <c r="R97" s="142"/>
      <c r="S97" s="142"/>
      <c r="T97" s="142"/>
      <c r="U97" s="142"/>
      <c r="V97" s="142"/>
      <c r="W97" s="142"/>
      <c r="X97" s="142"/>
      <c r="Y97" s="142"/>
      <c r="Z97" s="142"/>
      <c r="AA97" s="142"/>
      <c r="AB97" s="142"/>
      <c r="AC97" s="142"/>
      <c r="AD97" s="142"/>
      <c r="AE97" s="145"/>
      <c r="AF97" s="130"/>
      <c r="AG97" s="15"/>
      <c r="AH97" s="15"/>
      <c r="AI97" s="15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  <c r="BD97" s="18"/>
      <c r="BE97" s="18"/>
      <c r="BF97" s="18"/>
      <c r="BG97" s="18"/>
      <c r="BH97" s="18"/>
      <c r="BI97" s="18"/>
      <c r="BJ97" s="18"/>
    </row>
    <row r="98" spans="1:62" ht="23.25" customHeight="1" x14ac:dyDescent="0.3">
      <c r="A98" s="19" t="s">
        <v>25</v>
      </c>
      <c r="B98" s="13">
        <f>B99+B100+B102+B103</f>
        <v>42691.7</v>
      </c>
      <c r="C98" s="13">
        <f t="shared" ref="C98:E98" si="113">C99+C100+C102+C103</f>
        <v>18966.2</v>
      </c>
      <c r="D98" s="13">
        <f t="shared" si="113"/>
        <v>18966.2</v>
      </c>
      <c r="E98" s="13">
        <f t="shared" si="113"/>
        <v>18966.2</v>
      </c>
      <c r="F98" s="122">
        <f t="shared" ref="F98:F103" si="114">IFERROR(E98/B98*100,0)</f>
        <v>44.425965702935237</v>
      </c>
      <c r="G98" s="122">
        <f t="shared" ref="G98:G103" si="115">IFERROR(E98/C98*100,0)</f>
        <v>100</v>
      </c>
      <c r="H98" s="13">
        <f>H99+H100+H102+H103</f>
        <v>0</v>
      </c>
      <c r="I98" s="13">
        <f t="shared" ref="I98:AE98" si="116">I99+I100+I102+I103</f>
        <v>0</v>
      </c>
      <c r="J98" s="13">
        <f t="shared" si="116"/>
        <v>0</v>
      </c>
      <c r="K98" s="13">
        <f t="shared" si="116"/>
        <v>0</v>
      </c>
      <c r="L98" s="13">
        <f t="shared" si="116"/>
        <v>0</v>
      </c>
      <c r="M98" s="13">
        <f t="shared" si="116"/>
        <v>0</v>
      </c>
      <c r="N98" s="13">
        <f t="shared" si="116"/>
        <v>9795.7000000000007</v>
      </c>
      <c r="O98" s="13">
        <f t="shared" si="116"/>
        <v>9795.7000000000007</v>
      </c>
      <c r="P98" s="13">
        <f t="shared" si="116"/>
        <v>0</v>
      </c>
      <c r="Q98" s="13">
        <f t="shared" si="116"/>
        <v>0</v>
      </c>
      <c r="R98" s="13">
        <f t="shared" si="116"/>
        <v>9170.5</v>
      </c>
      <c r="S98" s="13">
        <f t="shared" si="116"/>
        <v>9170.5</v>
      </c>
      <c r="T98" s="13">
        <f t="shared" si="116"/>
        <v>6528.4000000000005</v>
      </c>
      <c r="U98" s="13">
        <f t="shared" si="116"/>
        <v>0</v>
      </c>
      <c r="V98" s="13">
        <f t="shared" si="116"/>
        <v>3020.6000000000004</v>
      </c>
      <c r="W98" s="13">
        <f t="shared" si="116"/>
        <v>0</v>
      </c>
      <c r="X98" s="13">
        <f t="shared" si="116"/>
        <v>466.8</v>
      </c>
      <c r="Y98" s="13">
        <f t="shared" si="116"/>
        <v>0</v>
      </c>
      <c r="Z98" s="13">
        <f t="shared" si="116"/>
        <v>90.2</v>
      </c>
      <c r="AA98" s="13">
        <f t="shared" si="116"/>
        <v>0</v>
      </c>
      <c r="AB98" s="13">
        <f t="shared" si="116"/>
        <v>0</v>
      </c>
      <c r="AC98" s="13">
        <f t="shared" si="116"/>
        <v>0</v>
      </c>
      <c r="AD98" s="13">
        <f t="shared" si="116"/>
        <v>13619.5</v>
      </c>
      <c r="AE98" s="13">
        <f t="shared" si="116"/>
        <v>0</v>
      </c>
      <c r="AF98" s="32" t="s">
        <v>104</v>
      </c>
      <c r="AG98" s="15"/>
      <c r="AH98" s="15"/>
      <c r="AI98" s="15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  <c r="AU98" s="18"/>
      <c r="AV98" s="18"/>
      <c r="AW98" s="18"/>
      <c r="AX98" s="18"/>
      <c r="AY98" s="18"/>
      <c r="AZ98" s="18"/>
      <c r="BA98" s="18"/>
      <c r="BB98" s="18"/>
      <c r="BC98" s="18"/>
      <c r="BD98" s="18"/>
      <c r="BE98" s="18"/>
      <c r="BF98" s="18"/>
      <c r="BG98" s="18"/>
      <c r="BH98" s="18"/>
      <c r="BI98" s="18"/>
      <c r="BJ98" s="18"/>
    </row>
    <row r="99" spans="1:62" ht="18.75" x14ac:dyDescent="0.3">
      <c r="A99" s="22" t="s">
        <v>26</v>
      </c>
      <c r="B99" s="28">
        <f t="shared" ref="B99:E100" si="117">B106+B113+B120</f>
        <v>22809.200000000001</v>
      </c>
      <c r="C99" s="28">
        <f t="shared" si="117"/>
        <v>12154.1</v>
      </c>
      <c r="D99" s="28">
        <f t="shared" si="117"/>
        <v>12154.1</v>
      </c>
      <c r="E99" s="28">
        <f t="shared" si="117"/>
        <v>12154.1</v>
      </c>
      <c r="F99" s="121">
        <f t="shared" si="114"/>
        <v>53.285954790172383</v>
      </c>
      <c r="G99" s="121">
        <f t="shared" si="115"/>
        <v>100</v>
      </c>
      <c r="H99" s="28">
        <f>H106+H113+H120</f>
        <v>0</v>
      </c>
      <c r="I99" s="28">
        <f t="shared" ref="I99:AE100" si="118">I106+I113+I120</f>
        <v>0</v>
      </c>
      <c r="J99" s="28">
        <f t="shared" si="118"/>
        <v>0</v>
      </c>
      <c r="K99" s="28">
        <f t="shared" si="118"/>
        <v>0</v>
      </c>
      <c r="L99" s="28">
        <f t="shared" si="118"/>
        <v>0</v>
      </c>
      <c r="M99" s="28">
        <f t="shared" si="118"/>
        <v>0</v>
      </c>
      <c r="N99" s="28">
        <f t="shared" si="118"/>
        <v>7040.3</v>
      </c>
      <c r="O99" s="28">
        <f t="shared" si="118"/>
        <v>7040.3</v>
      </c>
      <c r="P99" s="28">
        <f t="shared" si="118"/>
        <v>0</v>
      </c>
      <c r="Q99" s="28">
        <f t="shared" si="118"/>
        <v>0</v>
      </c>
      <c r="R99" s="28">
        <f t="shared" si="118"/>
        <v>5113.8</v>
      </c>
      <c r="S99" s="28">
        <f t="shared" si="118"/>
        <v>5113.8</v>
      </c>
      <c r="T99" s="28">
        <f t="shared" si="118"/>
        <v>5393.1</v>
      </c>
      <c r="U99" s="28">
        <f t="shared" si="118"/>
        <v>0</v>
      </c>
      <c r="V99" s="28">
        <f t="shared" si="118"/>
        <v>2725.8</v>
      </c>
      <c r="W99" s="28">
        <f t="shared" si="118"/>
        <v>0</v>
      </c>
      <c r="X99" s="28">
        <f t="shared" si="118"/>
        <v>0</v>
      </c>
      <c r="Y99" s="28">
        <f t="shared" si="118"/>
        <v>0</v>
      </c>
      <c r="Z99" s="28">
        <f t="shared" si="118"/>
        <v>0</v>
      </c>
      <c r="AA99" s="28">
        <f t="shared" si="118"/>
        <v>0</v>
      </c>
      <c r="AB99" s="28">
        <f t="shared" si="118"/>
        <v>0</v>
      </c>
      <c r="AC99" s="28">
        <f t="shared" si="118"/>
        <v>0</v>
      </c>
      <c r="AD99" s="28">
        <f t="shared" si="118"/>
        <v>2536.1999999999998</v>
      </c>
      <c r="AE99" s="28">
        <f t="shared" si="118"/>
        <v>0</v>
      </c>
      <c r="AF99" s="32"/>
      <c r="AG99" s="15"/>
      <c r="AH99" s="15"/>
      <c r="AI99" s="15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18"/>
      <c r="AZ99" s="18"/>
      <c r="BA99" s="18"/>
      <c r="BB99" s="18"/>
      <c r="BC99" s="18"/>
      <c r="BD99" s="18"/>
      <c r="BE99" s="18"/>
      <c r="BF99" s="18"/>
      <c r="BG99" s="18"/>
      <c r="BH99" s="18"/>
      <c r="BI99" s="18"/>
      <c r="BJ99" s="18"/>
    </row>
    <row r="100" spans="1:62" ht="18.75" x14ac:dyDescent="0.3">
      <c r="A100" s="22" t="s">
        <v>27</v>
      </c>
      <c r="B100" s="28">
        <f t="shared" si="117"/>
        <v>19882.5</v>
      </c>
      <c r="C100" s="28">
        <f t="shared" si="117"/>
        <v>6812.0999999999995</v>
      </c>
      <c r="D100" s="28">
        <f t="shared" si="117"/>
        <v>6812.0999999999995</v>
      </c>
      <c r="E100" s="28">
        <f t="shared" si="117"/>
        <v>6812.0999999999995</v>
      </c>
      <c r="F100" s="121">
        <f t="shared" si="114"/>
        <v>34.261788004526586</v>
      </c>
      <c r="G100" s="121">
        <f t="shared" si="115"/>
        <v>100</v>
      </c>
      <c r="H100" s="28">
        <f>H107+H114+H121</f>
        <v>0</v>
      </c>
      <c r="I100" s="28">
        <f t="shared" si="118"/>
        <v>0</v>
      </c>
      <c r="J100" s="28">
        <f t="shared" si="118"/>
        <v>0</v>
      </c>
      <c r="K100" s="28">
        <f t="shared" si="118"/>
        <v>0</v>
      </c>
      <c r="L100" s="28">
        <f t="shared" si="118"/>
        <v>0</v>
      </c>
      <c r="M100" s="28">
        <f t="shared" si="118"/>
        <v>0</v>
      </c>
      <c r="N100" s="28">
        <f t="shared" si="118"/>
        <v>2755.4</v>
      </c>
      <c r="O100" s="28">
        <f t="shared" si="118"/>
        <v>2755.4</v>
      </c>
      <c r="P100" s="28">
        <f t="shared" si="118"/>
        <v>0</v>
      </c>
      <c r="Q100" s="28">
        <f t="shared" si="118"/>
        <v>0</v>
      </c>
      <c r="R100" s="28">
        <f t="shared" si="118"/>
        <v>4056.7</v>
      </c>
      <c r="S100" s="28">
        <f t="shared" si="118"/>
        <v>4056.7</v>
      </c>
      <c r="T100" s="28">
        <f t="shared" si="118"/>
        <v>1135.3</v>
      </c>
      <c r="U100" s="28">
        <f t="shared" si="118"/>
        <v>0</v>
      </c>
      <c r="V100" s="28">
        <f t="shared" si="118"/>
        <v>294.8</v>
      </c>
      <c r="W100" s="28">
        <f t="shared" si="118"/>
        <v>0</v>
      </c>
      <c r="X100" s="28">
        <f t="shared" si="118"/>
        <v>466.8</v>
      </c>
      <c r="Y100" s="28">
        <f t="shared" si="118"/>
        <v>0</v>
      </c>
      <c r="Z100" s="28">
        <f t="shared" si="118"/>
        <v>90.2</v>
      </c>
      <c r="AA100" s="28">
        <f t="shared" si="118"/>
        <v>0</v>
      </c>
      <c r="AB100" s="28">
        <f t="shared" si="118"/>
        <v>0</v>
      </c>
      <c r="AC100" s="28">
        <f t="shared" si="118"/>
        <v>0</v>
      </c>
      <c r="AD100" s="28">
        <f t="shared" si="118"/>
        <v>11083.300000000001</v>
      </c>
      <c r="AE100" s="28">
        <f t="shared" si="118"/>
        <v>0</v>
      </c>
      <c r="AF100" s="32"/>
      <c r="AG100" s="15"/>
      <c r="AH100" s="15"/>
      <c r="AI100" s="15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  <c r="AU100" s="18"/>
      <c r="AV100" s="18"/>
      <c r="AW100" s="18"/>
      <c r="AX100" s="18"/>
      <c r="AY100" s="18"/>
      <c r="AZ100" s="18"/>
      <c r="BA100" s="18"/>
      <c r="BB100" s="18"/>
      <c r="BC100" s="18"/>
      <c r="BD100" s="18"/>
      <c r="BE100" s="18"/>
      <c r="BF100" s="18"/>
      <c r="BG100" s="18"/>
      <c r="BH100" s="18"/>
      <c r="BI100" s="18"/>
      <c r="BJ100" s="18"/>
    </row>
    <row r="101" spans="1:62" ht="37.5" x14ac:dyDescent="0.3">
      <c r="A101" s="22" t="s">
        <v>30</v>
      </c>
      <c r="B101" s="28">
        <f t="shared" ref="B101:E101" si="119">B108+B115</f>
        <v>3222.8</v>
      </c>
      <c r="C101" s="28">
        <f t="shared" si="119"/>
        <v>413.4</v>
      </c>
      <c r="D101" s="28">
        <f t="shared" si="119"/>
        <v>413.4</v>
      </c>
      <c r="E101" s="28">
        <f t="shared" si="119"/>
        <v>413.4</v>
      </c>
      <c r="F101" s="121">
        <f t="shared" si="114"/>
        <v>12.827355094948489</v>
      </c>
      <c r="G101" s="121">
        <f t="shared" si="115"/>
        <v>100</v>
      </c>
      <c r="H101" s="28">
        <f>H108+H115</f>
        <v>0</v>
      </c>
      <c r="I101" s="28">
        <f t="shared" ref="I101:AE101" si="120">I108+I115</f>
        <v>0</v>
      </c>
      <c r="J101" s="28">
        <f t="shared" si="120"/>
        <v>0</v>
      </c>
      <c r="K101" s="28">
        <f t="shared" si="120"/>
        <v>0</v>
      </c>
      <c r="L101" s="28">
        <f t="shared" si="120"/>
        <v>0</v>
      </c>
      <c r="M101" s="28">
        <f t="shared" si="120"/>
        <v>0</v>
      </c>
      <c r="N101" s="28">
        <f t="shared" si="120"/>
        <v>413.4</v>
      </c>
      <c r="O101" s="28">
        <f t="shared" si="120"/>
        <v>413.4</v>
      </c>
      <c r="P101" s="28">
        <f t="shared" si="120"/>
        <v>0</v>
      </c>
      <c r="Q101" s="28">
        <f t="shared" si="120"/>
        <v>0</v>
      </c>
      <c r="R101" s="28">
        <f t="shared" si="120"/>
        <v>0</v>
      </c>
      <c r="S101" s="28">
        <f t="shared" si="120"/>
        <v>0</v>
      </c>
      <c r="T101" s="28">
        <f t="shared" si="120"/>
        <v>182</v>
      </c>
      <c r="U101" s="28">
        <f t="shared" si="120"/>
        <v>0</v>
      </c>
      <c r="V101" s="28">
        <f t="shared" si="120"/>
        <v>0</v>
      </c>
      <c r="W101" s="28">
        <f t="shared" si="120"/>
        <v>0</v>
      </c>
      <c r="X101" s="28">
        <f t="shared" si="120"/>
        <v>0</v>
      </c>
      <c r="Y101" s="28">
        <f t="shared" si="120"/>
        <v>0</v>
      </c>
      <c r="Z101" s="28">
        <f t="shared" si="120"/>
        <v>0</v>
      </c>
      <c r="AA101" s="28">
        <f t="shared" si="120"/>
        <v>0</v>
      </c>
      <c r="AB101" s="28">
        <f t="shared" si="120"/>
        <v>0</v>
      </c>
      <c r="AC101" s="28">
        <f t="shared" si="120"/>
        <v>0</v>
      </c>
      <c r="AD101" s="28">
        <f t="shared" si="120"/>
        <v>2627.4</v>
      </c>
      <c r="AE101" s="28">
        <f t="shared" si="120"/>
        <v>0</v>
      </c>
      <c r="AF101" s="32"/>
      <c r="AG101" s="15"/>
      <c r="AH101" s="15"/>
      <c r="AI101" s="15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18"/>
      <c r="AW101" s="18"/>
      <c r="AX101" s="18"/>
      <c r="AY101" s="18"/>
      <c r="AZ101" s="18"/>
      <c r="BA101" s="18"/>
      <c r="BB101" s="18"/>
      <c r="BC101" s="18"/>
      <c r="BD101" s="18"/>
      <c r="BE101" s="18"/>
      <c r="BF101" s="18"/>
      <c r="BG101" s="18"/>
      <c r="BH101" s="18"/>
      <c r="BI101" s="18"/>
      <c r="BJ101" s="18"/>
    </row>
    <row r="102" spans="1:62" ht="18.75" x14ac:dyDescent="0.3">
      <c r="A102" s="22" t="s">
        <v>28</v>
      </c>
      <c r="B102" s="28">
        <f t="shared" ref="B102:E103" si="121">B109+B116+B122</f>
        <v>0</v>
      </c>
      <c r="C102" s="28">
        <f t="shared" si="121"/>
        <v>0</v>
      </c>
      <c r="D102" s="28">
        <f t="shared" si="121"/>
        <v>0</v>
      </c>
      <c r="E102" s="28">
        <f t="shared" si="121"/>
        <v>0</v>
      </c>
      <c r="F102" s="121">
        <f t="shared" si="114"/>
        <v>0</v>
      </c>
      <c r="G102" s="121">
        <f t="shared" si="115"/>
        <v>0</v>
      </c>
      <c r="H102" s="28">
        <f>H109+H116+H122</f>
        <v>0</v>
      </c>
      <c r="I102" s="28">
        <f t="shared" ref="I102:AE103" si="122">I109+I116+I122</f>
        <v>0</v>
      </c>
      <c r="J102" s="28">
        <f t="shared" si="122"/>
        <v>0</v>
      </c>
      <c r="K102" s="28">
        <f t="shared" si="122"/>
        <v>0</v>
      </c>
      <c r="L102" s="28">
        <f t="shared" si="122"/>
        <v>0</v>
      </c>
      <c r="M102" s="28">
        <f t="shared" si="122"/>
        <v>0</v>
      </c>
      <c r="N102" s="28">
        <f t="shared" si="122"/>
        <v>0</v>
      </c>
      <c r="O102" s="28">
        <f t="shared" si="122"/>
        <v>0</v>
      </c>
      <c r="P102" s="28">
        <f t="shared" si="122"/>
        <v>0</v>
      </c>
      <c r="Q102" s="28">
        <f t="shared" si="122"/>
        <v>0</v>
      </c>
      <c r="R102" s="28">
        <f t="shared" si="122"/>
        <v>0</v>
      </c>
      <c r="S102" s="28">
        <f t="shared" si="122"/>
        <v>0</v>
      </c>
      <c r="T102" s="28">
        <f t="shared" si="122"/>
        <v>0</v>
      </c>
      <c r="U102" s="28">
        <f t="shared" si="122"/>
        <v>0</v>
      </c>
      <c r="V102" s="28">
        <f t="shared" si="122"/>
        <v>0</v>
      </c>
      <c r="W102" s="28">
        <f t="shared" si="122"/>
        <v>0</v>
      </c>
      <c r="X102" s="28">
        <f t="shared" si="122"/>
        <v>0</v>
      </c>
      <c r="Y102" s="28">
        <f t="shared" si="122"/>
        <v>0</v>
      </c>
      <c r="Z102" s="28">
        <f t="shared" si="122"/>
        <v>0</v>
      </c>
      <c r="AA102" s="28">
        <f t="shared" si="122"/>
        <v>0</v>
      </c>
      <c r="AB102" s="28">
        <f t="shared" si="122"/>
        <v>0</v>
      </c>
      <c r="AC102" s="28">
        <f t="shared" si="122"/>
        <v>0</v>
      </c>
      <c r="AD102" s="28">
        <f t="shared" si="122"/>
        <v>0</v>
      </c>
      <c r="AE102" s="28">
        <f t="shared" si="122"/>
        <v>0</v>
      </c>
      <c r="AF102" s="32"/>
      <c r="AG102" s="15"/>
      <c r="AH102" s="15"/>
      <c r="AI102" s="15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  <c r="AU102" s="18"/>
      <c r="AV102" s="18"/>
      <c r="AW102" s="18"/>
      <c r="AX102" s="18"/>
      <c r="AY102" s="18"/>
      <c r="AZ102" s="18"/>
      <c r="BA102" s="18"/>
      <c r="BB102" s="18"/>
      <c r="BC102" s="18"/>
      <c r="BD102" s="18"/>
      <c r="BE102" s="18"/>
      <c r="BF102" s="18"/>
      <c r="BG102" s="18"/>
      <c r="BH102" s="18"/>
      <c r="BI102" s="18"/>
      <c r="BJ102" s="18"/>
    </row>
    <row r="103" spans="1:62" ht="18.75" x14ac:dyDescent="0.3">
      <c r="A103" s="22" t="s">
        <v>29</v>
      </c>
      <c r="B103" s="28">
        <f t="shared" si="121"/>
        <v>0</v>
      </c>
      <c r="C103" s="28">
        <f t="shared" si="121"/>
        <v>0</v>
      </c>
      <c r="D103" s="28">
        <f t="shared" si="121"/>
        <v>0</v>
      </c>
      <c r="E103" s="28">
        <f t="shared" si="121"/>
        <v>0</v>
      </c>
      <c r="F103" s="121">
        <f t="shared" si="114"/>
        <v>0</v>
      </c>
      <c r="G103" s="121">
        <f t="shared" si="115"/>
        <v>0</v>
      </c>
      <c r="H103" s="28">
        <f>H110+H117+H123</f>
        <v>0</v>
      </c>
      <c r="I103" s="28">
        <f t="shared" si="122"/>
        <v>0</v>
      </c>
      <c r="J103" s="28">
        <f t="shared" si="122"/>
        <v>0</v>
      </c>
      <c r="K103" s="28">
        <f t="shared" si="122"/>
        <v>0</v>
      </c>
      <c r="L103" s="28">
        <f t="shared" si="122"/>
        <v>0</v>
      </c>
      <c r="M103" s="28">
        <f t="shared" si="122"/>
        <v>0</v>
      </c>
      <c r="N103" s="28">
        <f t="shared" si="122"/>
        <v>0</v>
      </c>
      <c r="O103" s="28">
        <f t="shared" si="122"/>
        <v>0</v>
      </c>
      <c r="P103" s="28">
        <f t="shared" si="122"/>
        <v>0</v>
      </c>
      <c r="Q103" s="28">
        <f t="shared" si="122"/>
        <v>0</v>
      </c>
      <c r="R103" s="28">
        <f t="shared" si="122"/>
        <v>0</v>
      </c>
      <c r="S103" s="28">
        <f t="shared" si="122"/>
        <v>0</v>
      </c>
      <c r="T103" s="28">
        <f t="shared" si="122"/>
        <v>0</v>
      </c>
      <c r="U103" s="28">
        <f t="shared" si="122"/>
        <v>0</v>
      </c>
      <c r="V103" s="28">
        <f t="shared" si="122"/>
        <v>0</v>
      </c>
      <c r="W103" s="28">
        <f t="shared" si="122"/>
        <v>0</v>
      </c>
      <c r="X103" s="28">
        <f t="shared" si="122"/>
        <v>0</v>
      </c>
      <c r="Y103" s="28">
        <f t="shared" si="122"/>
        <v>0</v>
      </c>
      <c r="Z103" s="28">
        <f t="shared" si="122"/>
        <v>0</v>
      </c>
      <c r="AA103" s="28">
        <f t="shared" si="122"/>
        <v>0</v>
      </c>
      <c r="AB103" s="28">
        <f t="shared" si="122"/>
        <v>0</v>
      </c>
      <c r="AC103" s="28">
        <f t="shared" si="122"/>
        <v>0</v>
      </c>
      <c r="AD103" s="28">
        <f t="shared" si="122"/>
        <v>0</v>
      </c>
      <c r="AE103" s="28">
        <f t="shared" si="122"/>
        <v>0</v>
      </c>
      <c r="AF103" s="32"/>
      <c r="AG103" s="15"/>
      <c r="AH103" s="15"/>
      <c r="AI103" s="15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  <c r="AY103" s="18"/>
      <c r="AZ103" s="18"/>
      <c r="BA103" s="18"/>
      <c r="BB103" s="18"/>
      <c r="BC103" s="18"/>
      <c r="BD103" s="18"/>
      <c r="BE103" s="18"/>
      <c r="BF103" s="18"/>
      <c r="BG103" s="18"/>
      <c r="BH103" s="18"/>
      <c r="BI103" s="18"/>
      <c r="BJ103" s="18"/>
    </row>
    <row r="104" spans="1:62" ht="61.5" customHeight="1" x14ac:dyDescent="0.25">
      <c r="A104" s="136" t="s">
        <v>72</v>
      </c>
      <c r="B104" s="137"/>
      <c r="C104" s="137"/>
      <c r="D104" s="137"/>
      <c r="E104" s="137"/>
      <c r="F104" s="137"/>
      <c r="G104" s="137"/>
      <c r="H104" s="137"/>
      <c r="I104" s="137"/>
      <c r="J104" s="137"/>
      <c r="K104" s="137"/>
      <c r="L104" s="137"/>
      <c r="M104" s="137"/>
      <c r="N104" s="137"/>
      <c r="O104" s="137"/>
      <c r="P104" s="137"/>
      <c r="Q104" s="137"/>
      <c r="R104" s="137"/>
      <c r="S104" s="137"/>
      <c r="T104" s="137"/>
      <c r="U104" s="137"/>
      <c r="V104" s="137"/>
      <c r="W104" s="137"/>
      <c r="X104" s="137"/>
      <c r="Y104" s="137"/>
      <c r="Z104" s="137"/>
      <c r="AA104" s="137"/>
      <c r="AB104" s="137"/>
      <c r="AC104" s="137"/>
      <c r="AD104" s="137"/>
      <c r="AE104" s="138"/>
      <c r="AF104" s="195" t="s">
        <v>147</v>
      </c>
      <c r="AG104" s="15"/>
      <c r="AH104" s="15"/>
      <c r="AI104" s="15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  <c r="AU104" s="18"/>
      <c r="AV104" s="18"/>
      <c r="AW104" s="18"/>
      <c r="AX104" s="18"/>
      <c r="AY104" s="18"/>
      <c r="AZ104" s="18"/>
      <c r="BA104" s="18"/>
      <c r="BB104" s="18"/>
      <c r="BC104" s="18"/>
      <c r="BD104" s="18"/>
      <c r="BE104" s="18"/>
      <c r="BF104" s="18"/>
      <c r="BG104" s="18"/>
      <c r="BH104" s="18"/>
      <c r="BI104" s="18"/>
      <c r="BJ104" s="18"/>
    </row>
    <row r="105" spans="1:62" ht="18.75" x14ac:dyDescent="0.3">
      <c r="A105" s="19" t="s">
        <v>25</v>
      </c>
      <c r="B105" s="27">
        <f>H105+J105+L105+N105+P105+R105+T105+V105+X105+Z105+AB105+AD105</f>
        <v>39341.9</v>
      </c>
      <c r="C105" s="13">
        <f t="shared" ref="C105:E105" si="123">C106+C107+C109+C110</f>
        <v>17515</v>
      </c>
      <c r="D105" s="13">
        <f t="shared" si="123"/>
        <v>17515</v>
      </c>
      <c r="E105" s="13">
        <f t="shared" si="123"/>
        <v>17515</v>
      </c>
      <c r="F105" s="122">
        <f t="shared" ref="F105:F110" si="124">IFERROR(E105/B105*100,0)</f>
        <v>44.519964719548369</v>
      </c>
      <c r="G105" s="122">
        <f t="shared" ref="G105:G110" si="125">IFERROR(E105/C105*100,0)</f>
        <v>100</v>
      </c>
      <c r="H105" s="13">
        <f>H106+H107+H109+H110</f>
        <v>0</v>
      </c>
      <c r="I105" s="13">
        <f t="shared" ref="I105:AE105" si="126">I106+I107+I109+I110</f>
        <v>0</v>
      </c>
      <c r="J105" s="13">
        <f t="shared" si="126"/>
        <v>0</v>
      </c>
      <c r="K105" s="13">
        <f t="shared" si="126"/>
        <v>0</v>
      </c>
      <c r="L105" s="13">
        <f t="shared" si="126"/>
        <v>0</v>
      </c>
      <c r="M105" s="13">
        <f t="shared" si="126"/>
        <v>0</v>
      </c>
      <c r="N105" s="13">
        <f t="shared" si="126"/>
        <v>9795.7000000000007</v>
      </c>
      <c r="O105" s="13">
        <f t="shared" si="126"/>
        <v>9795.7000000000007</v>
      </c>
      <c r="P105" s="13">
        <f t="shared" si="126"/>
        <v>0</v>
      </c>
      <c r="Q105" s="13">
        <f t="shared" si="126"/>
        <v>0</v>
      </c>
      <c r="R105" s="13">
        <f t="shared" si="126"/>
        <v>7719.3</v>
      </c>
      <c r="S105" s="13">
        <f t="shared" si="126"/>
        <v>7719.3</v>
      </c>
      <c r="T105" s="13">
        <f t="shared" si="126"/>
        <v>5391.4000000000005</v>
      </c>
      <c r="U105" s="13">
        <f t="shared" si="126"/>
        <v>0</v>
      </c>
      <c r="V105" s="13">
        <f t="shared" si="126"/>
        <v>2725.8</v>
      </c>
      <c r="W105" s="13">
        <f t="shared" si="126"/>
        <v>0</v>
      </c>
      <c r="X105" s="13">
        <f t="shared" si="126"/>
        <v>0</v>
      </c>
      <c r="Y105" s="13">
        <f t="shared" si="126"/>
        <v>0</v>
      </c>
      <c r="Z105" s="13">
        <f t="shared" si="126"/>
        <v>90.2</v>
      </c>
      <c r="AA105" s="13">
        <f t="shared" si="126"/>
        <v>0</v>
      </c>
      <c r="AB105" s="13">
        <f t="shared" si="126"/>
        <v>0</v>
      </c>
      <c r="AC105" s="13">
        <f t="shared" si="126"/>
        <v>0</v>
      </c>
      <c r="AD105" s="13">
        <f t="shared" si="126"/>
        <v>13619.5</v>
      </c>
      <c r="AE105" s="13">
        <f t="shared" si="126"/>
        <v>0</v>
      </c>
      <c r="AF105" s="196"/>
      <c r="AG105" s="15"/>
      <c r="AH105" s="15"/>
      <c r="AI105" s="15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  <c r="AU105" s="18"/>
      <c r="AV105" s="18"/>
      <c r="AW105" s="18"/>
      <c r="AX105" s="18"/>
      <c r="AY105" s="18"/>
      <c r="AZ105" s="18"/>
      <c r="BA105" s="18"/>
      <c r="BB105" s="18"/>
      <c r="BC105" s="18"/>
      <c r="BD105" s="18"/>
      <c r="BE105" s="18"/>
      <c r="BF105" s="18"/>
      <c r="BG105" s="18"/>
      <c r="BH105" s="18"/>
      <c r="BI105" s="18"/>
      <c r="BJ105" s="18"/>
    </row>
    <row r="106" spans="1:62" ht="18.75" x14ac:dyDescent="0.3">
      <c r="A106" s="22" t="s">
        <v>26</v>
      </c>
      <c r="B106" s="28">
        <f>H106+J106+L106+N106+P106+R106+T106+V106+X106+Z106+AB106+AD106</f>
        <v>22263.4</v>
      </c>
      <c r="C106" s="29">
        <f>H106+J106+L106+N106+P106+R106</f>
        <v>12154.1</v>
      </c>
      <c r="D106" s="29">
        <f>E106</f>
        <v>12154.1</v>
      </c>
      <c r="E106" s="28">
        <f t="shared" ref="E106:E110" si="127">I106+K106+M106+O106+Q106+S106+U106+W106+Y106+AA106+AC106+AE106</f>
        <v>12154.1</v>
      </c>
      <c r="F106" s="121">
        <f t="shared" si="124"/>
        <v>54.592290485729947</v>
      </c>
      <c r="G106" s="121">
        <f t="shared" si="125"/>
        <v>100</v>
      </c>
      <c r="H106" s="23"/>
      <c r="I106" s="23"/>
      <c r="J106" s="23"/>
      <c r="K106" s="23"/>
      <c r="L106" s="23"/>
      <c r="M106" s="23"/>
      <c r="N106" s="23">
        <v>7040.3</v>
      </c>
      <c r="O106" s="23">
        <v>7040.3</v>
      </c>
      <c r="P106" s="23"/>
      <c r="Q106" s="23"/>
      <c r="R106" s="23">
        <v>5113.8</v>
      </c>
      <c r="S106" s="23">
        <v>5113.8</v>
      </c>
      <c r="T106" s="23">
        <v>4847.3</v>
      </c>
      <c r="U106" s="23"/>
      <c r="V106" s="23">
        <v>2725.8</v>
      </c>
      <c r="W106" s="23"/>
      <c r="X106" s="23"/>
      <c r="Y106" s="23"/>
      <c r="Z106" s="23"/>
      <c r="AA106" s="23"/>
      <c r="AB106" s="23"/>
      <c r="AC106" s="23"/>
      <c r="AD106" s="23">
        <f>9576.5-7040.3</f>
        <v>2536.1999999999998</v>
      </c>
      <c r="AE106" s="23"/>
      <c r="AF106" s="196"/>
      <c r="AG106" s="15"/>
      <c r="AH106" s="15"/>
      <c r="AI106" s="15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  <c r="AU106" s="18"/>
      <c r="AV106" s="18"/>
      <c r="AW106" s="18"/>
      <c r="AX106" s="18"/>
      <c r="AY106" s="18"/>
      <c r="AZ106" s="18"/>
      <c r="BA106" s="18"/>
      <c r="BB106" s="18"/>
      <c r="BC106" s="18"/>
      <c r="BD106" s="18"/>
      <c r="BE106" s="18"/>
      <c r="BF106" s="18"/>
      <c r="BG106" s="18"/>
      <c r="BH106" s="18"/>
      <c r="BI106" s="18"/>
      <c r="BJ106" s="18"/>
    </row>
    <row r="107" spans="1:62" ht="18.75" x14ac:dyDescent="0.3">
      <c r="A107" s="22" t="s">
        <v>27</v>
      </c>
      <c r="B107" s="28">
        <f t="shared" ref="B107:B110" si="128">H107+J107+L107+N107+P107+R107+T107+V107+X107+Z107+AB107+AD107</f>
        <v>17078.5</v>
      </c>
      <c r="C107" s="29">
        <f t="shared" ref="C106:C108" si="129">H107+J107+L107+N107+P107+R107</f>
        <v>5360.9</v>
      </c>
      <c r="D107" s="29">
        <f>E107</f>
        <v>5360.9</v>
      </c>
      <c r="E107" s="28">
        <f t="shared" si="127"/>
        <v>5360.9</v>
      </c>
      <c r="F107" s="121">
        <f t="shared" si="124"/>
        <v>31.38975905378107</v>
      </c>
      <c r="G107" s="121">
        <f t="shared" si="125"/>
        <v>100</v>
      </c>
      <c r="H107" s="23"/>
      <c r="I107" s="23"/>
      <c r="J107" s="23"/>
      <c r="K107" s="23"/>
      <c r="L107" s="23"/>
      <c r="M107" s="23"/>
      <c r="N107" s="23">
        <v>2755.4</v>
      </c>
      <c r="O107" s="23">
        <v>2755.4</v>
      </c>
      <c r="P107" s="23"/>
      <c r="Q107" s="23"/>
      <c r="R107" s="23">
        <f>2558.3+47.2</f>
        <v>2605.5</v>
      </c>
      <c r="S107" s="23">
        <f>2558.3+47.2</f>
        <v>2605.5</v>
      </c>
      <c r="T107" s="23">
        <v>544.1</v>
      </c>
      <c r="U107" s="23"/>
      <c r="V107" s="23"/>
      <c r="W107" s="23"/>
      <c r="X107" s="23"/>
      <c r="Y107" s="23"/>
      <c r="Z107" s="23">
        <v>90.2</v>
      </c>
      <c r="AA107" s="23"/>
      <c r="AB107" s="23"/>
      <c r="AC107" s="23"/>
      <c r="AD107" s="23">
        <f>13838.7-2755.4</f>
        <v>11083.300000000001</v>
      </c>
      <c r="AE107" s="23"/>
      <c r="AF107" s="196"/>
      <c r="AG107" s="15"/>
      <c r="AH107" s="15"/>
      <c r="AI107" s="15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  <c r="AV107" s="18"/>
      <c r="AW107" s="18"/>
      <c r="AX107" s="18"/>
      <c r="AY107" s="18"/>
      <c r="AZ107" s="18"/>
      <c r="BA107" s="18"/>
      <c r="BB107" s="18"/>
      <c r="BC107" s="18"/>
      <c r="BD107" s="18"/>
      <c r="BE107" s="18"/>
      <c r="BF107" s="18"/>
      <c r="BG107" s="18"/>
      <c r="BH107" s="18"/>
      <c r="BI107" s="18"/>
      <c r="BJ107" s="18"/>
    </row>
    <row r="108" spans="1:62" ht="37.5" x14ac:dyDescent="0.3">
      <c r="A108" s="22" t="s">
        <v>30</v>
      </c>
      <c r="B108" s="28">
        <f>H108+J108+L108+N108+P108+R108+T108+V108+X108+Z108+AB108+AD108</f>
        <v>3040.8</v>
      </c>
      <c r="C108" s="29">
        <f t="shared" si="129"/>
        <v>413.4</v>
      </c>
      <c r="D108" s="28">
        <f>E108</f>
        <v>413.4</v>
      </c>
      <c r="E108" s="28">
        <f t="shared" si="127"/>
        <v>413.4</v>
      </c>
      <c r="F108" s="121">
        <f t="shared" si="124"/>
        <v>13.595106550907655</v>
      </c>
      <c r="G108" s="121">
        <f t="shared" si="125"/>
        <v>100</v>
      </c>
      <c r="H108" s="23"/>
      <c r="I108" s="23"/>
      <c r="J108" s="23"/>
      <c r="K108" s="23"/>
      <c r="L108" s="23"/>
      <c r="M108" s="23"/>
      <c r="N108" s="23">
        <v>413.4</v>
      </c>
      <c r="O108" s="23">
        <v>413.4</v>
      </c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>
        <f>3040.8-413.4</f>
        <v>2627.4</v>
      </c>
      <c r="AE108" s="23"/>
      <c r="AF108" s="196"/>
      <c r="AG108" s="15"/>
      <c r="AH108" s="15"/>
      <c r="AI108" s="15"/>
      <c r="AJ108" s="18"/>
      <c r="AK108" s="18"/>
      <c r="AL108" s="18"/>
      <c r="AM108" s="18"/>
      <c r="AN108" s="18"/>
      <c r="AO108" s="18"/>
      <c r="AP108" s="18"/>
      <c r="AQ108" s="18"/>
      <c r="AR108" s="18"/>
      <c r="AS108" s="18"/>
      <c r="AT108" s="18"/>
      <c r="AU108" s="18"/>
      <c r="AV108" s="18"/>
      <c r="AW108" s="18"/>
      <c r="AX108" s="18"/>
      <c r="AY108" s="18"/>
      <c r="AZ108" s="18"/>
      <c r="BA108" s="18"/>
      <c r="BB108" s="18"/>
      <c r="BC108" s="18"/>
      <c r="BD108" s="18"/>
      <c r="BE108" s="18"/>
      <c r="BF108" s="18"/>
      <c r="BG108" s="18"/>
      <c r="BH108" s="18"/>
      <c r="BI108" s="18"/>
      <c r="BJ108" s="18"/>
    </row>
    <row r="109" spans="1:62" ht="18.75" x14ac:dyDescent="0.3">
      <c r="A109" s="22" t="s">
        <v>28</v>
      </c>
      <c r="B109" s="28">
        <f t="shared" si="128"/>
        <v>0</v>
      </c>
      <c r="C109" s="29">
        <f>N109</f>
        <v>0</v>
      </c>
      <c r="D109" s="29"/>
      <c r="E109" s="28">
        <f t="shared" si="127"/>
        <v>0</v>
      </c>
      <c r="F109" s="121">
        <f t="shared" si="124"/>
        <v>0</v>
      </c>
      <c r="G109" s="121">
        <f t="shared" si="125"/>
        <v>0</v>
      </c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96"/>
      <c r="AG109" s="15"/>
      <c r="AH109" s="15"/>
      <c r="AI109" s="15"/>
      <c r="AJ109" s="18"/>
      <c r="AK109" s="18"/>
      <c r="AL109" s="18"/>
      <c r="AM109" s="18"/>
      <c r="AN109" s="18"/>
      <c r="AO109" s="18"/>
      <c r="AP109" s="18"/>
      <c r="AQ109" s="18"/>
      <c r="AR109" s="18"/>
      <c r="AS109" s="18"/>
      <c r="AT109" s="18"/>
      <c r="AU109" s="18"/>
      <c r="AV109" s="18"/>
      <c r="AW109" s="18"/>
      <c r="AX109" s="18"/>
      <c r="AY109" s="18"/>
      <c r="AZ109" s="18"/>
      <c r="BA109" s="18"/>
      <c r="BB109" s="18"/>
      <c r="BC109" s="18"/>
      <c r="BD109" s="18"/>
      <c r="BE109" s="18"/>
      <c r="BF109" s="18"/>
      <c r="BG109" s="18"/>
      <c r="BH109" s="18"/>
      <c r="BI109" s="18"/>
      <c r="BJ109" s="18"/>
    </row>
    <row r="110" spans="1:62" ht="18.75" x14ac:dyDescent="0.3">
      <c r="A110" s="22" t="s">
        <v>29</v>
      </c>
      <c r="B110" s="28">
        <f t="shared" si="128"/>
        <v>0</v>
      </c>
      <c r="C110" s="29">
        <f>N110</f>
        <v>0</v>
      </c>
      <c r="D110" s="29">
        <f>E110</f>
        <v>0</v>
      </c>
      <c r="E110" s="28">
        <f t="shared" si="127"/>
        <v>0</v>
      </c>
      <c r="F110" s="121">
        <f t="shared" si="124"/>
        <v>0</v>
      </c>
      <c r="G110" s="121">
        <f t="shared" si="125"/>
        <v>0</v>
      </c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96"/>
      <c r="AG110" s="15"/>
      <c r="AH110" s="15"/>
      <c r="AI110" s="15"/>
      <c r="AJ110" s="18"/>
      <c r="AK110" s="18"/>
      <c r="AL110" s="18"/>
      <c r="AM110" s="18"/>
      <c r="AN110" s="18"/>
      <c r="AO110" s="18"/>
      <c r="AP110" s="18"/>
      <c r="AQ110" s="18"/>
      <c r="AR110" s="18"/>
      <c r="AS110" s="18"/>
      <c r="AT110" s="18"/>
      <c r="AU110" s="18"/>
      <c r="AV110" s="18"/>
      <c r="AW110" s="18"/>
      <c r="AX110" s="18"/>
      <c r="AY110" s="18"/>
      <c r="AZ110" s="18"/>
      <c r="BA110" s="18"/>
      <c r="BB110" s="18"/>
      <c r="BC110" s="18"/>
      <c r="BD110" s="18"/>
      <c r="BE110" s="18"/>
      <c r="BF110" s="18"/>
      <c r="BG110" s="18"/>
      <c r="BH110" s="18"/>
      <c r="BI110" s="18"/>
      <c r="BJ110" s="18"/>
    </row>
    <row r="111" spans="1:62" ht="57" customHeight="1" x14ac:dyDescent="0.25">
      <c r="A111" s="136" t="s">
        <v>73</v>
      </c>
      <c r="B111" s="137"/>
      <c r="C111" s="137"/>
      <c r="D111" s="137"/>
      <c r="E111" s="137"/>
      <c r="F111" s="137"/>
      <c r="G111" s="137"/>
      <c r="H111" s="137"/>
      <c r="I111" s="137"/>
      <c r="J111" s="137"/>
      <c r="K111" s="137"/>
      <c r="L111" s="137"/>
      <c r="M111" s="137"/>
      <c r="N111" s="137"/>
      <c r="O111" s="137"/>
      <c r="P111" s="137"/>
      <c r="Q111" s="137"/>
      <c r="R111" s="137"/>
      <c r="S111" s="137"/>
      <c r="T111" s="137"/>
      <c r="U111" s="137"/>
      <c r="V111" s="137"/>
      <c r="W111" s="137"/>
      <c r="X111" s="137"/>
      <c r="Y111" s="137"/>
      <c r="Z111" s="137"/>
      <c r="AA111" s="137"/>
      <c r="AB111" s="137"/>
      <c r="AC111" s="137"/>
      <c r="AD111" s="137"/>
      <c r="AE111" s="138"/>
      <c r="AF111" s="134"/>
      <c r="AG111" s="15"/>
      <c r="AH111" s="15"/>
      <c r="AI111" s="15"/>
      <c r="AJ111" s="18"/>
      <c r="AK111" s="18"/>
      <c r="AL111" s="18"/>
      <c r="AM111" s="18"/>
      <c r="AN111" s="18"/>
      <c r="AO111" s="18"/>
      <c r="AP111" s="18"/>
      <c r="AQ111" s="18"/>
      <c r="AR111" s="18"/>
      <c r="AS111" s="18"/>
      <c r="AT111" s="18"/>
      <c r="AU111" s="18"/>
      <c r="AV111" s="18"/>
      <c r="AW111" s="18"/>
      <c r="AX111" s="18"/>
      <c r="AY111" s="18"/>
      <c r="AZ111" s="18"/>
      <c r="BA111" s="18"/>
      <c r="BB111" s="18"/>
      <c r="BC111" s="18"/>
      <c r="BD111" s="18"/>
      <c r="BE111" s="18"/>
      <c r="BF111" s="18"/>
      <c r="BG111" s="18"/>
      <c r="BH111" s="18"/>
      <c r="BI111" s="18"/>
      <c r="BJ111" s="18"/>
    </row>
    <row r="112" spans="1:62" ht="18.75" x14ac:dyDescent="0.3">
      <c r="A112" s="19" t="s">
        <v>25</v>
      </c>
      <c r="B112" s="27">
        <f>H112+J112+L112+N112+P112+R112+T112+V112+X112+Z112+AB112+AD112</f>
        <v>1458.8</v>
      </c>
      <c r="C112" s="13">
        <f t="shared" ref="C112:E112" si="130">C113+C114+C116+C117</f>
        <v>637.5</v>
      </c>
      <c r="D112" s="13">
        <f t="shared" si="130"/>
        <v>637.5</v>
      </c>
      <c r="E112" s="13">
        <f t="shared" si="130"/>
        <v>637.5</v>
      </c>
      <c r="F112" s="122">
        <f t="shared" ref="F112:F117" si="131">IFERROR(E112/B112*100,0)</f>
        <v>43.700301617768027</v>
      </c>
      <c r="G112" s="122">
        <f t="shared" ref="G112:G117" si="132">IFERROR(E112/C112*100,0)</f>
        <v>100</v>
      </c>
      <c r="H112" s="13">
        <f>H113+H114+H116+H117</f>
        <v>0</v>
      </c>
      <c r="I112" s="13">
        <f t="shared" ref="I112:AE112" si="133">I113+I114+I116+I117</f>
        <v>0</v>
      </c>
      <c r="J112" s="13">
        <f t="shared" si="133"/>
        <v>0</v>
      </c>
      <c r="K112" s="13">
        <f t="shared" si="133"/>
        <v>0</v>
      </c>
      <c r="L112" s="13">
        <f t="shared" si="133"/>
        <v>0</v>
      </c>
      <c r="M112" s="13">
        <f t="shared" si="133"/>
        <v>0</v>
      </c>
      <c r="N112" s="13">
        <f t="shared" si="133"/>
        <v>0</v>
      </c>
      <c r="O112" s="13">
        <f t="shared" si="133"/>
        <v>0</v>
      </c>
      <c r="P112" s="13">
        <f t="shared" si="133"/>
        <v>0</v>
      </c>
      <c r="Q112" s="13">
        <f t="shared" si="133"/>
        <v>0</v>
      </c>
      <c r="R112" s="13">
        <f t="shared" si="133"/>
        <v>637.5</v>
      </c>
      <c r="S112" s="13">
        <f t="shared" si="133"/>
        <v>637.5</v>
      </c>
      <c r="T112" s="13">
        <f t="shared" si="133"/>
        <v>821.3</v>
      </c>
      <c r="U112" s="13">
        <f t="shared" si="133"/>
        <v>0</v>
      </c>
      <c r="V112" s="13">
        <f t="shared" si="133"/>
        <v>0</v>
      </c>
      <c r="W112" s="13">
        <f t="shared" si="133"/>
        <v>0</v>
      </c>
      <c r="X112" s="13">
        <f t="shared" si="133"/>
        <v>0</v>
      </c>
      <c r="Y112" s="13">
        <f t="shared" si="133"/>
        <v>0</v>
      </c>
      <c r="Z112" s="13">
        <f t="shared" si="133"/>
        <v>0</v>
      </c>
      <c r="AA112" s="13">
        <f t="shared" si="133"/>
        <v>0</v>
      </c>
      <c r="AB112" s="13">
        <f t="shared" si="133"/>
        <v>0</v>
      </c>
      <c r="AC112" s="13">
        <f t="shared" si="133"/>
        <v>0</v>
      </c>
      <c r="AD112" s="13">
        <f t="shared" si="133"/>
        <v>0</v>
      </c>
      <c r="AE112" s="13">
        <f t="shared" si="133"/>
        <v>0</v>
      </c>
      <c r="AF112" s="149"/>
      <c r="AG112" s="15"/>
      <c r="AH112" s="15"/>
      <c r="AI112" s="15"/>
      <c r="AJ112" s="18"/>
      <c r="AK112" s="18"/>
      <c r="AL112" s="18"/>
      <c r="AM112" s="18"/>
      <c r="AN112" s="18"/>
      <c r="AO112" s="18"/>
      <c r="AP112" s="18"/>
      <c r="AQ112" s="18"/>
      <c r="AR112" s="18"/>
      <c r="AS112" s="18"/>
      <c r="AT112" s="18"/>
      <c r="AU112" s="18"/>
      <c r="AV112" s="18"/>
      <c r="AW112" s="18"/>
      <c r="AX112" s="18"/>
      <c r="AY112" s="18"/>
      <c r="AZ112" s="18"/>
      <c r="BA112" s="18"/>
      <c r="BB112" s="18"/>
      <c r="BC112" s="18"/>
      <c r="BD112" s="18"/>
      <c r="BE112" s="18"/>
      <c r="BF112" s="18"/>
      <c r="BG112" s="18"/>
      <c r="BH112" s="18"/>
      <c r="BI112" s="18"/>
      <c r="BJ112" s="18"/>
    </row>
    <row r="113" spans="1:62" ht="18.75" x14ac:dyDescent="0.3">
      <c r="A113" s="22" t="s">
        <v>26</v>
      </c>
      <c r="B113" s="28">
        <f>H113+J113+L113+N113+P113+R113+T113+V113+X113+Z113+AB113+AD113</f>
        <v>545.79999999999995</v>
      </c>
      <c r="C113" s="29">
        <f t="shared" ref="C113:C115" si="134">H113+J113+L113+N113+P113+R113</f>
        <v>0</v>
      </c>
      <c r="D113" s="29">
        <f>E113</f>
        <v>0</v>
      </c>
      <c r="E113" s="28">
        <f t="shared" ref="E113:E117" si="135">I113+K113+M113+O113+Q113+S113+U113+W113+Y113+AA113+AC113+AE113</f>
        <v>0</v>
      </c>
      <c r="F113" s="121">
        <f t="shared" si="131"/>
        <v>0</v>
      </c>
      <c r="G113" s="121">
        <f t="shared" si="132"/>
        <v>0</v>
      </c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>
        <f>404+141.8</f>
        <v>545.79999999999995</v>
      </c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150"/>
      <c r="AG113" s="15"/>
      <c r="AH113" s="15"/>
      <c r="AI113" s="15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  <c r="AT113" s="18"/>
      <c r="AU113" s="18"/>
      <c r="AV113" s="18"/>
      <c r="AW113" s="18"/>
      <c r="AX113" s="18"/>
      <c r="AY113" s="18"/>
      <c r="AZ113" s="18"/>
      <c r="BA113" s="18"/>
      <c r="BB113" s="18"/>
      <c r="BC113" s="18"/>
      <c r="BD113" s="18"/>
      <c r="BE113" s="18"/>
      <c r="BF113" s="18"/>
      <c r="BG113" s="18"/>
      <c r="BH113" s="18"/>
      <c r="BI113" s="18"/>
      <c r="BJ113" s="18"/>
    </row>
    <row r="114" spans="1:62" ht="18.75" x14ac:dyDescent="0.3">
      <c r="A114" s="22" t="s">
        <v>27</v>
      </c>
      <c r="B114" s="28">
        <f>H114+J114+L114+N114+P114+R114+T114+V114+X114+Z114+AB114+AD114</f>
        <v>913</v>
      </c>
      <c r="C114" s="29">
        <f t="shared" si="134"/>
        <v>637.5</v>
      </c>
      <c r="D114" s="29">
        <f>E114</f>
        <v>637.5</v>
      </c>
      <c r="E114" s="28">
        <f t="shared" si="135"/>
        <v>637.5</v>
      </c>
      <c r="F114" s="121">
        <f t="shared" si="131"/>
        <v>69.82475355969332</v>
      </c>
      <c r="G114" s="121">
        <f t="shared" si="132"/>
        <v>100</v>
      </c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>
        <f>345.9+135.9+155.7</f>
        <v>637.5</v>
      </c>
      <c r="S114" s="23">
        <v>637.5</v>
      </c>
      <c r="T114" s="23">
        <f>134.7+93.5+47.3</f>
        <v>275.5</v>
      </c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150"/>
      <c r="AG114" s="15"/>
      <c r="AH114" s="15"/>
      <c r="AI114" s="15"/>
      <c r="AJ114" s="18"/>
      <c r="AK114" s="18"/>
      <c r="AL114" s="18"/>
      <c r="AM114" s="18"/>
      <c r="AN114" s="18"/>
      <c r="AO114" s="18"/>
      <c r="AP114" s="18"/>
      <c r="AQ114" s="18"/>
      <c r="AR114" s="18"/>
      <c r="AS114" s="18"/>
      <c r="AT114" s="18"/>
      <c r="AU114" s="18"/>
      <c r="AV114" s="18"/>
      <c r="AW114" s="18"/>
      <c r="AX114" s="18"/>
      <c r="AY114" s="18"/>
      <c r="AZ114" s="18"/>
      <c r="BA114" s="18"/>
      <c r="BB114" s="18"/>
      <c r="BC114" s="18"/>
      <c r="BD114" s="18"/>
      <c r="BE114" s="18"/>
      <c r="BF114" s="18"/>
      <c r="BG114" s="18"/>
      <c r="BH114" s="18"/>
      <c r="BI114" s="18"/>
      <c r="BJ114" s="18"/>
    </row>
    <row r="115" spans="1:62" ht="37.5" x14ac:dyDescent="0.3">
      <c r="A115" s="22" t="s">
        <v>30</v>
      </c>
      <c r="B115" s="28">
        <f>H115+J115+L115+N115+P115+R115+T115+V115+X115+Z115+AB115+AD115</f>
        <v>182</v>
      </c>
      <c r="C115" s="29">
        <f t="shared" si="134"/>
        <v>0</v>
      </c>
      <c r="D115" s="29">
        <f>E115</f>
        <v>0</v>
      </c>
      <c r="E115" s="28">
        <f t="shared" si="135"/>
        <v>0</v>
      </c>
      <c r="F115" s="121">
        <f t="shared" si="131"/>
        <v>0</v>
      </c>
      <c r="G115" s="121">
        <f t="shared" si="132"/>
        <v>0</v>
      </c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>
        <f>134.7+47.3</f>
        <v>182</v>
      </c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150"/>
      <c r="AG115" s="15"/>
      <c r="AH115" s="15"/>
      <c r="AI115" s="15"/>
      <c r="AJ115" s="18"/>
      <c r="AK115" s="18"/>
      <c r="AL115" s="18"/>
      <c r="AM115" s="18"/>
      <c r="AN115" s="18"/>
      <c r="AO115" s="18"/>
      <c r="AP115" s="18"/>
      <c r="AQ115" s="18"/>
      <c r="AR115" s="18"/>
      <c r="AS115" s="18"/>
      <c r="AT115" s="18"/>
      <c r="AU115" s="18"/>
      <c r="AV115" s="18"/>
      <c r="AW115" s="18"/>
      <c r="AX115" s="18"/>
      <c r="AY115" s="18"/>
      <c r="AZ115" s="18"/>
      <c r="BA115" s="18"/>
      <c r="BB115" s="18"/>
      <c r="BC115" s="18"/>
      <c r="BD115" s="18"/>
      <c r="BE115" s="18"/>
      <c r="BF115" s="18"/>
      <c r="BG115" s="18"/>
      <c r="BH115" s="18"/>
      <c r="BI115" s="18"/>
      <c r="BJ115" s="18"/>
    </row>
    <row r="116" spans="1:62" ht="18.75" x14ac:dyDescent="0.3">
      <c r="A116" s="22" t="s">
        <v>28</v>
      </c>
      <c r="B116" s="28">
        <f t="shared" ref="B116:B117" si="136">H116+J116+L116+N116+P116+R116+T116+V116+X116+Z116+AB116+AD116</f>
        <v>0</v>
      </c>
      <c r="C116" s="29">
        <f t="shared" ref="C116:C117" si="137">H116</f>
        <v>0</v>
      </c>
      <c r="D116" s="29"/>
      <c r="E116" s="28">
        <f t="shared" si="135"/>
        <v>0</v>
      </c>
      <c r="F116" s="121">
        <f t="shared" si="131"/>
        <v>0</v>
      </c>
      <c r="G116" s="121">
        <f t="shared" si="132"/>
        <v>0</v>
      </c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50"/>
      <c r="AG116" s="15"/>
      <c r="AH116" s="15"/>
      <c r="AI116" s="15"/>
      <c r="AJ116" s="18"/>
      <c r="AK116" s="18"/>
      <c r="AL116" s="18"/>
      <c r="AM116" s="18"/>
      <c r="AN116" s="18"/>
      <c r="AO116" s="18"/>
      <c r="AP116" s="18"/>
      <c r="AQ116" s="18"/>
      <c r="AR116" s="18"/>
      <c r="AS116" s="18"/>
      <c r="AT116" s="18"/>
      <c r="AU116" s="18"/>
      <c r="AV116" s="18"/>
      <c r="AW116" s="18"/>
      <c r="AX116" s="18"/>
      <c r="AY116" s="18"/>
      <c r="AZ116" s="18"/>
      <c r="BA116" s="18"/>
      <c r="BB116" s="18"/>
      <c r="BC116" s="18"/>
      <c r="BD116" s="18"/>
      <c r="BE116" s="18"/>
      <c r="BF116" s="18"/>
      <c r="BG116" s="18"/>
      <c r="BH116" s="18"/>
      <c r="BI116" s="18"/>
      <c r="BJ116" s="18"/>
    </row>
    <row r="117" spans="1:62" ht="18.75" x14ac:dyDescent="0.3">
      <c r="A117" s="22" t="s">
        <v>29</v>
      </c>
      <c r="B117" s="28">
        <f t="shared" si="136"/>
        <v>0</v>
      </c>
      <c r="C117" s="29">
        <f t="shared" si="137"/>
        <v>0</v>
      </c>
      <c r="D117" s="29">
        <f>E117</f>
        <v>0</v>
      </c>
      <c r="E117" s="28">
        <f t="shared" si="135"/>
        <v>0</v>
      </c>
      <c r="F117" s="121">
        <f t="shared" si="131"/>
        <v>0</v>
      </c>
      <c r="G117" s="121">
        <f t="shared" si="132"/>
        <v>0</v>
      </c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51"/>
      <c r="AG117" s="15"/>
      <c r="AH117" s="15"/>
      <c r="AI117" s="15"/>
      <c r="AJ117" s="18"/>
      <c r="AK117" s="18"/>
      <c r="AL117" s="18"/>
      <c r="AM117" s="18"/>
      <c r="AN117" s="18"/>
      <c r="AO117" s="18"/>
      <c r="AP117" s="18"/>
      <c r="AQ117" s="18"/>
      <c r="AR117" s="18"/>
      <c r="AS117" s="18"/>
      <c r="AT117" s="18"/>
      <c r="AU117" s="18"/>
      <c r="AV117" s="18"/>
      <c r="AW117" s="18"/>
      <c r="AX117" s="18"/>
      <c r="AY117" s="18"/>
      <c r="AZ117" s="18"/>
      <c r="BA117" s="18"/>
      <c r="BB117" s="18"/>
      <c r="BC117" s="18"/>
      <c r="BD117" s="18"/>
      <c r="BE117" s="18"/>
      <c r="BF117" s="18"/>
      <c r="BG117" s="18"/>
      <c r="BH117" s="18"/>
      <c r="BI117" s="18"/>
      <c r="BJ117" s="18"/>
    </row>
    <row r="118" spans="1:62" ht="18.75" x14ac:dyDescent="0.25">
      <c r="A118" s="136" t="s">
        <v>74</v>
      </c>
      <c r="B118" s="137"/>
      <c r="C118" s="137"/>
      <c r="D118" s="137"/>
      <c r="E118" s="137"/>
      <c r="F118" s="137"/>
      <c r="G118" s="137"/>
      <c r="H118" s="137"/>
      <c r="I118" s="137"/>
      <c r="J118" s="137"/>
      <c r="K118" s="137"/>
      <c r="L118" s="137"/>
      <c r="M118" s="137"/>
      <c r="N118" s="137"/>
      <c r="O118" s="137"/>
      <c r="P118" s="137"/>
      <c r="Q118" s="137"/>
      <c r="R118" s="137"/>
      <c r="S118" s="137"/>
      <c r="T118" s="137"/>
      <c r="U118" s="137"/>
      <c r="V118" s="137"/>
      <c r="W118" s="137"/>
      <c r="X118" s="137"/>
      <c r="Y118" s="137"/>
      <c r="Z118" s="137"/>
      <c r="AA118" s="137"/>
      <c r="AB118" s="137"/>
      <c r="AC118" s="137"/>
      <c r="AD118" s="137"/>
      <c r="AE118" s="138"/>
      <c r="AF118" s="134"/>
      <c r="AG118" s="15"/>
      <c r="AH118" s="15"/>
      <c r="AI118" s="15"/>
      <c r="AJ118" s="18"/>
      <c r="AK118" s="18"/>
      <c r="AL118" s="18"/>
      <c r="AM118" s="18"/>
      <c r="AN118" s="18"/>
      <c r="AO118" s="18"/>
      <c r="AP118" s="18"/>
      <c r="AQ118" s="18"/>
      <c r="AR118" s="18"/>
      <c r="AS118" s="18"/>
      <c r="AT118" s="18"/>
      <c r="AU118" s="18"/>
      <c r="AV118" s="18"/>
      <c r="AW118" s="18"/>
      <c r="AX118" s="18"/>
      <c r="AY118" s="18"/>
      <c r="AZ118" s="18"/>
      <c r="BA118" s="18"/>
      <c r="BB118" s="18"/>
      <c r="BC118" s="18"/>
      <c r="BD118" s="18"/>
      <c r="BE118" s="18"/>
      <c r="BF118" s="18"/>
      <c r="BG118" s="18"/>
      <c r="BH118" s="18"/>
      <c r="BI118" s="18"/>
      <c r="BJ118" s="18"/>
    </row>
    <row r="119" spans="1:62" ht="18.75" x14ac:dyDescent="0.3">
      <c r="A119" s="19" t="s">
        <v>25</v>
      </c>
      <c r="B119" s="27">
        <f>H119+J119+L119+N119+P119+R119+T119+V119+X119+Z119+AB119+AD119</f>
        <v>1891</v>
      </c>
      <c r="C119" s="20">
        <f>SUM(C120:C123)</f>
        <v>813.7</v>
      </c>
      <c r="D119" s="20">
        <f t="shared" ref="D119:E119" si="138">SUM(D120:D123)</f>
        <v>813.7</v>
      </c>
      <c r="E119" s="20">
        <f t="shared" si="138"/>
        <v>813.7</v>
      </c>
      <c r="F119" s="122">
        <f t="shared" ref="F119:F123" si="139">IFERROR(E119/B119*100,0)</f>
        <v>43.030142781597043</v>
      </c>
      <c r="G119" s="122">
        <f t="shared" ref="G119:G123" si="140">IFERROR(E119/C119*100,0)</f>
        <v>100</v>
      </c>
      <c r="H119" s="13">
        <f t="shared" ref="H119:K119" si="141">H120+H121+H122+H123</f>
        <v>0</v>
      </c>
      <c r="I119" s="13">
        <f t="shared" si="141"/>
        <v>0</v>
      </c>
      <c r="J119" s="13">
        <f t="shared" si="141"/>
        <v>0</v>
      </c>
      <c r="K119" s="13">
        <f t="shared" si="141"/>
        <v>0</v>
      </c>
      <c r="L119" s="13">
        <f>L120+L121+L122+L123</f>
        <v>0</v>
      </c>
      <c r="M119" s="13">
        <f t="shared" ref="M119:AE119" si="142">M120+M121+M122+M123</f>
        <v>0</v>
      </c>
      <c r="N119" s="13">
        <f t="shared" si="142"/>
        <v>0</v>
      </c>
      <c r="O119" s="13">
        <f t="shared" si="142"/>
        <v>0</v>
      </c>
      <c r="P119" s="13">
        <f t="shared" si="142"/>
        <v>0</v>
      </c>
      <c r="Q119" s="13">
        <f t="shared" si="142"/>
        <v>0</v>
      </c>
      <c r="R119" s="13">
        <f t="shared" si="142"/>
        <v>813.7</v>
      </c>
      <c r="S119" s="13">
        <f t="shared" si="142"/>
        <v>813.7</v>
      </c>
      <c r="T119" s="13">
        <f t="shared" si="142"/>
        <v>315.7</v>
      </c>
      <c r="U119" s="13">
        <f t="shared" si="142"/>
        <v>0</v>
      </c>
      <c r="V119" s="13">
        <f t="shared" si="142"/>
        <v>294.8</v>
      </c>
      <c r="W119" s="13">
        <f t="shared" si="142"/>
        <v>0</v>
      </c>
      <c r="X119" s="13">
        <f t="shared" si="142"/>
        <v>466.8</v>
      </c>
      <c r="Y119" s="13">
        <f t="shared" si="142"/>
        <v>0</v>
      </c>
      <c r="Z119" s="13">
        <f t="shared" si="142"/>
        <v>0</v>
      </c>
      <c r="AA119" s="13">
        <f t="shared" si="142"/>
        <v>0</v>
      </c>
      <c r="AB119" s="13">
        <f t="shared" si="142"/>
        <v>0</v>
      </c>
      <c r="AC119" s="13">
        <f t="shared" si="142"/>
        <v>0</v>
      </c>
      <c r="AD119" s="13">
        <f t="shared" si="142"/>
        <v>0</v>
      </c>
      <c r="AE119" s="13">
        <f t="shared" si="142"/>
        <v>0</v>
      </c>
      <c r="AF119" s="134"/>
      <c r="AG119" s="15"/>
      <c r="AH119" s="15"/>
      <c r="AI119" s="15"/>
      <c r="AJ119" s="18"/>
      <c r="AK119" s="18"/>
      <c r="AL119" s="18"/>
      <c r="AM119" s="18"/>
      <c r="AN119" s="18"/>
      <c r="AO119" s="18"/>
      <c r="AP119" s="18"/>
      <c r="AQ119" s="18"/>
      <c r="AR119" s="18"/>
      <c r="AS119" s="18"/>
      <c r="AT119" s="18"/>
      <c r="AU119" s="18"/>
      <c r="AV119" s="18"/>
      <c r="AW119" s="18"/>
      <c r="AX119" s="18"/>
      <c r="AY119" s="18"/>
      <c r="AZ119" s="18"/>
      <c r="BA119" s="18"/>
      <c r="BB119" s="18"/>
      <c r="BC119" s="18"/>
      <c r="BD119" s="18"/>
      <c r="BE119" s="18"/>
      <c r="BF119" s="18"/>
      <c r="BG119" s="18"/>
      <c r="BH119" s="18"/>
      <c r="BI119" s="18"/>
      <c r="BJ119" s="18"/>
    </row>
    <row r="120" spans="1:62" ht="18.75" x14ac:dyDescent="0.3">
      <c r="A120" s="22" t="s">
        <v>26</v>
      </c>
      <c r="B120" s="37">
        <f>H120+J120+L120+N120+P120+R120+T120+V120+X120+Z120+AB120+AD120</f>
        <v>0</v>
      </c>
      <c r="C120" s="29">
        <f t="shared" ref="C120:C122" si="143">H120+J120+L120+N120+P120+R120</f>
        <v>0</v>
      </c>
      <c r="D120" s="37"/>
      <c r="E120" s="28">
        <f>I120+K120+M120+O120+Q120+S120+U120+W120+Y120+AA120+AC120+AE120</f>
        <v>0</v>
      </c>
      <c r="F120" s="121">
        <f t="shared" si="139"/>
        <v>0</v>
      </c>
      <c r="G120" s="121">
        <f t="shared" si="140"/>
        <v>0</v>
      </c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  <c r="AF120" s="134"/>
      <c r="AG120" s="15"/>
      <c r="AH120" s="15"/>
      <c r="AI120" s="15"/>
      <c r="AJ120" s="18"/>
      <c r="AK120" s="18"/>
      <c r="AL120" s="18"/>
      <c r="AM120" s="18"/>
      <c r="AN120" s="18"/>
      <c r="AO120" s="18"/>
      <c r="AP120" s="18"/>
      <c r="AQ120" s="18"/>
      <c r="AR120" s="18"/>
      <c r="AS120" s="18"/>
      <c r="AT120" s="18"/>
      <c r="AU120" s="18"/>
      <c r="AV120" s="18"/>
      <c r="AW120" s="18"/>
      <c r="AX120" s="18"/>
      <c r="AY120" s="18"/>
      <c r="AZ120" s="18"/>
      <c r="BA120" s="18"/>
      <c r="BB120" s="18"/>
      <c r="BC120" s="18"/>
      <c r="BD120" s="18"/>
      <c r="BE120" s="18"/>
      <c r="BF120" s="18"/>
      <c r="BG120" s="18"/>
      <c r="BH120" s="18"/>
      <c r="BI120" s="18"/>
      <c r="BJ120" s="18"/>
    </row>
    <row r="121" spans="1:62" ht="18.75" x14ac:dyDescent="0.3">
      <c r="A121" s="22" t="s">
        <v>27</v>
      </c>
      <c r="B121" s="28">
        <f>H121+J121+L121+N121+P121+R121+T121+V121+X121+Z121+AB121+AD121</f>
        <v>1891</v>
      </c>
      <c r="C121" s="29">
        <f t="shared" si="143"/>
        <v>813.7</v>
      </c>
      <c r="D121" s="29">
        <f>E121</f>
        <v>813.7</v>
      </c>
      <c r="E121" s="28">
        <f>I121+K121+M121+O121+Q121+S121+U121+W121+Y121+AA121+AC121+AE121</f>
        <v>813.7</v>
      </c>
      <c r="F121" s="121">
        <f t="shared" si="139"/>
        <v>43.030142781597043</v>
      </c>
      <c r="G121" s="121">
        <f t="shared" si="140"/>
        <v>100</v>
      </c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>
        <f>382.8+93.8+337.1</f>
        <v>813.7</v>
      </c>
      <c r="S121" s="23">
        <v>813.7</v>
      </c>
      <c r="T121" s="23">
        <f>251.7+64</f>
        <v>315.7</v>
      </c>
      <c r="U121" s="23"/>
      <c r="V121" s="23">
        <f>230.9+63.9</f>
        <v>294.8</v>
      </c>
      <c r="W121" s="23"/>
      <c r="X121" s="23">
        <v>466.8</v>
      </c>
      <c r="Y121" s="23"/>
      <c r="Z121" s="23"/>
      <c r="AA121" s="23"/>
      <c r="AB121" s="23"/>
      <c r="AC121" s="23"/>
      <c r="AD121" s="23"/>
      <c r="AE121" s="23"/>
      <c r="AF121" s="134"/>
      <c r="AG121" s="15"/>
      <c r="AH121" s="15"/>
      <c r="AI121" s="15"/>
      <c r="AJ121" s="18"/>
      <c r="AK121" s="18"/>
      <c r="AL121" s="18"/>
      <c r="AM121" s="18"/>
      <c r="AN121" s="18"/>
      <c r="AO121" s="18"/>
      <c r="AP121" s="18"/>
      <c r="AQ121" s="18"/>
      <c r="AR121" s="18"/>
      <c r="AS121" s="18"/>
      <c r="AT121" s="18"/>
      <c r="AU121" s="18"/>
      <c r="AV121" s="18"/>
      <c r="AW121" s="18"/>
      <c r="AX121" s="18"/>
      <c r="AY121" s="18"/>
      <c r="AZ121" s="18"/>
      <c r="BA121" s="18"/>
      <c r="BB121" s="18"/>
      <c r="BC121" s="18"/>
      <c r="BD121" s="18"/>
      <c r="BE121" s="18"/>
      <c r="BF121" s="18"/>
      <c r="BG121" s="18"/>
      <c r="BH121" s="18"/>
      <c r="BI121" s="18"/>
      <c r="BJ121" s="18"/>
    </row>
    <row r="122" spans="1:62" ht="18.75" x14ac:dyDescent="0.3">
      <c r="A122" s="22" t="s">
        <v>28</v>
      </c>
      <c r="B122" s="37">
        <f t="shared" ref="B122:B123" si="144">H122+J122+L122+N122+P122+R122+T122+V122+X122+Z122+AB122+AD122</f>
        <v>0</v>
      </c>
      <c r="C122" s="29">
        <f t="shared" si="143"/>
        <v>0</v>
      </c>
      <c r="D122" s="38"/>
      <c r="E122" s="28">
        <f t="shared" ref="E122:E123" si="145">I122+K122+M122+O122+Q122+S122+U122+W122+Y122+AA122+AC122+AE122</f>
        <v>0</v>
      </c>
      <c r="F122" s="121">
        <f t="shared" si="139"/>
        <v>0</v>
      </c>
      <c r="G122" s="121">
        <f t="shared" si="140"/>
        <v>0</v>
      </c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4"/>
      <c r="AG122" s="15"/>
      <c r="AH122" s="15"/>
      <c r="AI122" s="15"/>
      <c r="AJ122" s="18"/>
      <c r="AK122" s="18"/>
      <c r="AL122" s="18"/>
      <c r="AM122" s="18"/>
      <c r="AN122" s="18"/>
      <c r="AO122" s="18"/>
      <c r="AP122" s="18"/>
      <c r="AQ122" s="18"/>
      <c r="AR122" s="18"/>
      <c r="AS122" s="18"/>
      <c r="AT122" s="18"/>
      <c r="AU122" s="18"/>
      <c r="AV122" s="18"/>
      <c r="AW122" s="18"/>
      <c r="AX122" s="18"/>
      <c r="AY122" s="18"/>
      <c r="AZ122" s="18"/>
      <c r="BA122" s="18"/>
      <c r="BB122" s="18"/>
      <c r="BC122" s="18"/>
      <c r="BD122" s="18"/>
      <c r="BE122" s="18"/>
      <c r="BF122" s="18"/>
      <c r="BG122" s="18"/>
      <c r="BH122" s="18"/>
      <c r="BI122" s="18"/>
      <c r="BJ122" s="18"/>
    </row>
    <row r="123" spans="1:62" ht="18.75" x14ac:dyDescent="0.3">
      <c r="A123" s="22" t="s">
        <v>29</v>
      </c>
      <c r="B123" s="37">
        <f t="shared" si="144"/>
        <v>0</v>
      </c>
      <c r="C123" s="29">
        <f t="shared" ref="C123" si="146">H123</f>
        <v>0</v>
      </c>
      <c r="D123" s="38"/>
      <c r="E123" s="28">
        <f t="shared" si="145"/>
        <v>0</v>
      </c>
      <c r="F123" s="121">
        <f t="shared" si="139"/>
        <v>0</v>
      </c>
      <c r="G123" s="121">
        <f t="shared" si="140"/>
        <v>0</v>
      </c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0"/>
      <c r="AG123" s="15"/>
      <c r="AH123" s="15"/>
      <c r="AI123" s="15"/>
      <c r="AJ123" s="18"/>
      <c r="AK123" s="18"/>
      <c r="AL123" s="18"/>
      <c r="AM123" s="18"/>
      <c r="AN123" s="18"/>
      <c r="AO123" s="18"/>
      <c r="AP123" s="18"/>
      <c r="AQ123" s="18"/>
      <c r="AR123" s="18"/>
      <c r="AS123" s="18"/>
      <c r="AT123" s="18"/>
      <c r="AU123" s="18"/>
      <c r="AV123" s="18"/>
      <c r="AW123" s="18"/>
      <c r="AX123" s="18"/>
      <c r="AY123" s="18"/>
      <c r="AZ123" s="18"/>
      <c r="BA123" s="18"/>
      <c r="BB123" s="18"/>
      <c r="BC123" s="18"/>
      <c r="BD123" s="18"/>
      <c r="BE123" s="18"/>
      <c r="BF123" s="18"/>
      <c r="BG123" s="18"/>
      <c r="BH123" s="18"/>
      <c r="BI123" s="18"/>
      <c r="BJ123" s="18"/>
    </row>
    <row r="124" spans="1:62" ht="56.25" x14ac:dyDescent="0.3">
      <c r="A124" s="96" t="s">
        <v>31</v>
      </c>
      <c r="B124" s="97">
        <f>H124+J124+L124+N124+P124+R124+T124+V124+X124+Z124+AB124+AD124</f>
        <v>2445838.7000000002</v>
      </c>
      <c r="C124" s="7">
        <f>C125+C126+C128+C129</f>
        <v>1526644.6</v>
      </c>
      <c r="D124" s="7">
        <f t="shared" ref="D124" si="147">D125+D126+D128+D129</f>
        <v>1485892.9000000004</v>
      </c>
      <c r="E124" s="7">
        <f>E125+E126+E128+E129</f>
        <v>1487295.9000000004</v>
      </c>
      <c r="F124" s="26">
        <f>E124/B124*100</f>
        <v>60.809238973935621</v>
      </c>
      <c r="G124" s="26">
        <f>E124/C124*100</f>
        <v>97.422536980774723</v>
      </c>
      <c r="H124" s="7">
        <f>H125+H126+H128+H129</f>
        <v>178158.19999999998</v>
      </c>
      <c r="I124" s="7">
        <f t="shared" ref="I124:AE124" si="148">I125+I126+I128+I129</f>
        <v>175389.69999999998</v>
      </c>
      <c r="J124" s="7">
        <f t="shared" si="148"/>
        <v>248052.4</v>
      </c>
      <c r="K124" s="7">
        <f t="shared" si="148"/>
        <v>240371.20000000001</v>
      </c>
      <c r="L124" s="7">
        <f t="shared" si="148"/>
        <v>224065</v>
      </c>
      <c r="M124" s="7">
        <f t="shared" si="148"/>
        <v>221541.2</v>
      </c>
      <c r="N124" s="7">
        <f t="shared" si="148"/>
        <v>230991.19999999998</v>
      </c>
      <c r="O124" s="7">
        <f t="shared" si="148"/>
        <v>225373.59999999998</v>
      </c>
      <c r="P124" s="7">
        <f t="shared" si="148"/>
        <v>425372.2</v>
      </c>
      <c r="Q124" s="7">
        <f t="shared" si="148"/>
        <v>418283.7</v>
      </c>
      <c r="R124" s="7">
        <f t="shared" si="148"/>
        <v>220290.6</v>
      </c>
      <c r="S124" s="7">
        <f t="shared" si="148"/>
        <v>206336.5</v>
      </c>
      <c r="T124" s="7">
        <f t="shared" si="148"/>
        <v>152490.29999999999</v>
      </c>
      <c r="U124" s="7">
        <f t="shared" si="148"/>
        <v>0</v>
      </c>
      <c r="V124" s="7">
        <f t="shared" si="148"/>
        <v>107718.39999999999</v>
      </c>
      <c r="W124" s="7">
        <f t="shared" si="148"/>
        <v>0</v>
      </c>
      <c r="X124" s="7">
        <f t="shared" si="148"/>
        <v>157165</v>
      </c>
      <c r="Y124" s="7">
        <f t="shared" si="148"/>
        <v>0</v>
      </c>
      <c r="Z124" s="7">
        <f t="shared" si="148"/>
        <v>157649.60000000001</v>
      </c>
      <c r="AA124" s="7">
        <f t="shared" si="148"/>
        <v>0</v>
      </c>
      <c r="AB124" s="7">
        <f t="shared" si="148"/>
        <v>147321.70000000001</v>
      </c>
      <c r="AC124" s="7">
        <f t="shared" si="148"/>
        <v>0</v>
      </c>
      <c r="AD124" s="7">
        <f t="shared" si="148"/>
        <v>196564.10000000003</v>
      </c>
      <c r="AE124" s="7">
        <f t="shared" si="148"/>
        <v>0</v>
      </c>
      <c r="AF124" s="43"/>
      <c r="AG124" s="15"/>
      <c r="AH124" s="15"/>
      <c r="AI124" s="15"/>
      <c r="AJ124" s="18"/>
      <c r="AK124" s="18"/>
      <c r="AL124" s="18"/>
      <c r="AM124" s="18"/>
      <c r="AN124" s="18"/>
      <c r="AO124" s="18"/>
      <c r="AP124" s="18"/>
      <c r="AQ124" s="18"/>
      <c r="AR124" s="18"/>
      <c r="AS124" s="18"/>
      <c r="AT124" s="18"/>
      <c r="AU124" s="18"/>
      <c r="AV124" s="18"/>
      <c r="AW124" s="18"/>
      <c r="AX124" s="18"/>
      <c r="AY124" s="18"/>
      <c r="AZ124" s="18"/>
      <c r="BA124" s="18"/>
      <c r="BB124" s="18"/>
      <c r="BC124" s="18"/>
      <c r="BD124" s="18"/>
      <c r="BE124" s="18"/>
      <c r="BF124" s="18"/>
      <c r="BG124" s="18"/>
      <c r="BH124" s="18"/>
      <c r="BI124" s="18"/>
      <c r="BJ124" s="18"/>
    </row>
    <row r="125" spans="1:62" ht="18.75" x14ac:dyDescent="0.3">
      <c r="A125" s="96" t="s">
        <v>26</v>
      </c>
      <c r="B125" s="98">
        <f t="shared" ref="B125:E126" si="149">B99+B75+B63+B33+B14</f>
        <v>1833911.2999999998</v>
      </c>
      <c r="C125" s="98">
        <f t="shared" si="149"/>
        <v>1134040.4000000001</v>
      </c>
      <c r="D125" s="98">
        <f t="shared" si="149"/>
        <v>1113678.8000000003</v>
      </c>
      <c r="E125" s="98">
        <f t="shared" si="149"/>
        <v>1115081.8000000003</v>
      </c>
      <c r="F125" s="26">
        <f>E125/B125*100</f>
        <v>60.803475064470149</v>
      </c>
      <c r="G125" s="26">
        <f>E125/C125*100</f>
        <v>98.328225343647375</v>
      </c>
      <c r="H125" s="98">
        <f t="shared" ref="H125:AE126" si="150">H99+H75+H63+H33+H14</f>
        <v>105198.2</v>
      </c>
      <c r="I125" s="98">
        <f t="shared" si="150"/>
        <v>102974.9</v>
      </c>
      <c r="J125" s="98">
        <f t="shared" si="150"/>
        <v>178479</v>
      </c>
      <c r="K125" s="98">
        <f t="shared" si="150"/>
        <v>172257.9</v>
      </c>
      <c r="L125" s="98">
        <f t="shared" si="150"/>
        <v>158436</v>
      </c>
      <c r="M125" s="98">
        <f t="shared" si="150"/>
        <v>156907.29999999999</v>
      </c>
      <c r="N125" s="98">
        <f t="shared" si="150"/>
        <v>162082.19999999998</v>
      </c>
      <c r="O125" s="98">
        <f t="shared" si="150"/>
        <v>162728.59999999998</v>
      </c>
      <c r="P125" s="98">
        <f t="shared" si="150"/>
        <v>359709.5</v>
      </c>
      <c r="Q125" s="98">
        <f t="shared" si="150"/>
        <v>358536.3</v>
      </c>
      <c r="R125" s="98">
        <f t="shared" si="150"/>
        <v>170135.5</v>
      </c>
      <c r="S125" s="98">
        <f t="shared" si="150"/>
        <v>161676.79999999999</v>
      </c>
      <c r="T125" s="98">
        <f t="shared" si="150"/>
        <v>119926.8</v>
      </c>
      <c r="U125" s="98">
        <f t="shared" si="150"/>
        <v>0</v>
      </c>
      <c r="V125" s="98">
        <f t="shared" si="150"/>
        <v>82808.5</v>
      </c>
      <c r="W125" s="98">
        <f t="shared" si="150"/>
        <v>0</v>
      </c>
      <c r="X125" s="98">
        <f t="shared" si="150"/>
        <v>116023.7</v>
      </c>
      <c r="Y125" s="98">
        <f t="shared" si="150"/>
        <v>0</v>
      </c>
      <c r="Z125" s="98">
        <f t="shared" si="150"/>
        <v>117654.8</v>
      </c>
      <c r="AA125" s="98">
        <f t="shared" si="150"/>
        <v>0</v>
      </c>
      <c r="AB125" s="98">
        <f t="shared" si="150"/>
        <v>111321.2</v>
      </c>
      <c r="AC125" s="98">
        <f t="shared" si="150"/>
        <v>0</v>
      </c>
      <c r="AD125" s="98">
        <f t="shared" si="150"/>
        <v>152135.90000000002</v>
      </c>
      <c r="AE125" s="98">
        <f t="shared" si="150"/>
        <v>0</v>
      </c>
      <c r="AF125" s="43"/>
      <c r="AG125" s="15"/>
      <c r="AH125" s="15"/>
      <c r="AI125" s="15"/>
      <c r="AJ125" s="18"/>
      <c r="AK125" s="18"/>
      <c r="AL125" s="18"/>
      <c r="AM125" s="18"/>
      <c r="AN125" s="18"/>
      <c r="AO125" s="18"/>
      <c r="AP125" s="18"/>
      <c r="AQ125" s="18"/>
      <c r="AR125" s="18"/>
      <c r="AS125" s="18"/>
      <c r="AT125" s="18"/>
      <c r="AU125" s="18"/>
      <c r="AV125" s="18"/>
      <c r="AW125" s="18"/>
      <c r="AX125" s="18"/>
      <c r="AY125" s="18"/>
      <c r="AZ125" s="18"/>
      <c r="BA125" s="18"/>
      <c r="BB125" s="18"/>
      <c r="BC125" s="18"/>
      <c r="BD125" s="18"/>
      <c r="BE125" s="18"/>
      <c r="BF125" s="18"/>
      <c r="BG125" s="18"/>
      <c r="BH125" s="18"/>
      <c r="BI125" s="18"/>
      <c r="BJ125" s="18"/>
    </row>
    <row r="126" spans="1:62" ht="18.75" x14ac:dyDescent="0.3">
      <c r="A126" s="96" t="s">
        <v>27</v>
      </c>
      <c r="B126" s="98">
        <f t="shared" si="149"/>
        <v>530157.6</v>
      </c>
      <c r="C126" s="98">
        <f>C100+C76+C64+C34+C15</f>
        <v>342846.7</v>
      </c>
      <c r="D126" s="98">
        <f t="shared" si="149"/>
        <v>338856.30000000005</v>
      </c>
      <c r="E126" s="98">
        <f t="shared" si="149"/>
        <v>338856.30000000005</v>
      </c>
      <c r="F126" s="26">
        <f>E126/B126*100</f>
        <v>63.916144935015559</v>
      </c>
      <c r="G126" s="26">
        <f>E126/C126*100</f>
        <v>98.836097882814684</v>
      </c>
      <c r="H126" s="98">
        <f t="shared" si="150"/>
        <v>68846.7</v>
      </c>
      <c r="I126" s="98">
        <f t="shared" si="150"/>
        <v>68554.7</v>
      </c>
      <c r="J126" s="98">
        <f t="shared" si="150"/>
        <v>65460.1</v>
      </c>
      <c r="K126" s="98">
        <f t="shared" si="150"/>
        <v>64261.30000000001</v>
      </c>
      <c r="L126" s="98">
        <f t="shared" si="150"/>
        <v>55957</v>
      </c>
      <c r="M126" s="98">
        <f t="shared" si="150"/>
        <v>55434.000000000007</v>
      </c>
      <c r="N126" s="98">
        <f t="shared" si="150"/>
        <v>57508.4</v>
      </c>
      <c r="O126" s="98">
        <f t="shared" si="150"/>
        <v>58724.000000000007</v>
      </c>
      <c r="P126" s="98">
        <f t="shared" si="150"/>
        <v>52713.8</v>
      </c>
      <c r="Q126" s="98">
        <f t="shared" si="150"/>
        <v>53205.600000000006</v>
      </c>
      <c r="R126" s="98">
        <f t="shared" si="150"/>
        <v>42645.7</v>
      </c>
      <c r="S126" s="98">
        <f t="shared" si="150"/>
        <v>38676.699999999997</v>
      </c>
      <c r="T126" s="98">
        <f t="shared" si="150"/>
        <v>32018.699999999997</v>
      </c>
      <c r="U126" s="98">
        <f t="shared" si="150"/>
        <v>0</v>
      </c>
      <c r="V126" s="98">
        <f t="shared" si="150"/>
        <v>23906.899999999998</v>
      </c>
      <c r="W126" s="98">
        <f t="shared" si="150"/>
        <v>0</v>
      </c>
      <c r="X126" s="98">
        <f t="shared" si="150"/>
        <v>31084.799999999996</v>
      </c>
      <c r="Y126" s="98">
        <f t="shared" si="150"/>
        <v>0</v>
      </c>
      <c r="Z126" s="98">
        <f t="shared" si="150"/>
        <v>31401.500000000004</v>
      </c>
      <c r="AA126" s="98">
        <f t="shared" si="150"/>
        <v>0</v>
      </c>
      <c r="AB126" s="98">
        <f t="shared" si="150"/>
        <v>28201</v>
      </c>
      <c r="AC126" s="98">
        <f t="shared" si="150"/>
        <v>0</v>
      </c>
      <c r="AD126" s="98">
        <f t="shared" si="150"/>
        <v>40413.000000000007</v>
      </c>
      <c r="AE126" s="98">
        <f t="shared" si="150"/>
        <v>0</v>
      </c>
      <c r="AF126" s="43"/>
      <c r="AG126" s="15"/>
      <c r="AH126" s="15"/>
      <c r="AI126" s="15"/>
      <c r="AJ126" s="18"/>
      <c r="AK126" s="18"/>
      <c r="AL126" s="18"/>
      <c r="AM126" s="18"/>
      <c r="AN126" s="18"/>
      <c r="AO126" s="18"/>
      <c r="AP126" s="18"/>
      <c r="AQ126" s="18"/>
      <c r="AR126" s="18"/>
      <c r="AS126" s="18"/>
      <c r="AT126" s="18"/>
      <c r="AU126" s="18"/>
      <c r="AV126" s="18"/>
      <c r="AW126" s="18"/>
      <c r="AX126" s="18"/>
      <c r="AY126" s="18"/>
      <c r="AZ126" s="18"/>
      <c r="BA126" s="18"/>
      <c r="BB126" s="18"/>
      <c r="BC126" s="18"/>
      <c r="BD126" s="18"/>
      <c r="BE126" s="18"/>
      <c r="BF126" s="18"/>
      <c r="BG126" s="18"/>
      <c r="BH126" s="18"/>
      <c r="BI126" s="18"/>
      <c r="BJ126" s="18"/>
    </row>
    <row r="127" spans="1:62" ht="37.5" x14ac:dyDescent="0.3">
      <c r="A127" s="96" t="s">
        <v>30</v>
      </c>
      <c r="B127" s="98">
        <f t="shared" ref="B127:E127" si="151">B101</f>
        <v>3222.8</v>
      </c>
      <c r="C127" s="98">
        <f t="shared" si="151"/>
        <v>413.4</v>
      </c>
      <c r="D127" s="98">
        <f t="shared" si="151"/>
        <v>413.4</v>
      </c>
      <c r="E127" s="98">
        <f t="shared" si="151"/>
        <v>413.4</v>
      </c>
      <c r="F127" s="122">
        <f t="shared" ref="F127" si="152">IFERROR(E127/B127*100,0)</f>
        <v>12.827355094948489</v>
      </c>
      <c r="G127" s="122">
        <f t="shared" ref="G127" si="153">IFERROR(E127/C127*100,0)</f>
        <v>100</v>
      </c>
      <c r="H127" s="98">
        <f>H101</f>
        <v>0</v>
      </c>
      <c r="I127" s="98">
        <f t="shared" ref="I127:AE127" si="154">I101</f>
        <v>0</v>
      </c>
      <c r="J127" s="98">
        <f t="shared" si="154"/>
        <v>0</v>
      </c>
      <c r="K127" s="98">
        <f t="shared" si="154"/>
        <v>0</v>
      </c>
      <c r="L127" s="98">
        <f t="shared" si="154"/>
        <v>0</v>
      </c>
      <c r="M127" s="98">
        <f t="shared" si="154"/>
        <v>0</v>
      </c>
      <c r="N127" s="98">
        <f t="shared" si="154"/>
        <v>413.4</v>
      </c>
      <c r="O127" s="98">
        <f t="shared" si="154"/>
        <v>413.4</v>
      </c>
      <c r="P127" s="98">
        <f t="shared" si="154"/>
        <v>0</v>
      </c>
      <c r="Q127" s="98">
        <f t="shared" si="154"/>
        <v>0</v>
      </c>
      <c r="R127" s="98">
        <f t="shared" si="154"/>
        <v>0</v>
      </c>
      <c r="S127" s="98">
        <f t="shared" si="154"/>
        <v>0</v>
      </c>
      <c r="T127" s="98">
        <f t="shared" si="154"/>
        <v>182</v>
      </c>
      <c r="U127" s="98">
        <f t="shared" si="154"/>
        <v>0</v>
      </c>
      <c r="V127" s="98">
        <f t="shared" si="154"/>
        <v>0</v>
      </c>
      <c r="W127" s="98">
        <f t="shared" si="154"/>
        <v>0</v>
      </c>
      <c r="X127" s="98">
        <f t="shared" si="154"/>
        <v>0</v>
      </c>
      <c r="Y127" s="98">
        <f t="shared" si="154"/>
        <v>0</v>
      </c>
      <c r="Z127" s="98">
        <f t="shared" si="154"/>
        <v>0</v>
      </c>
      <c r="AA127" s="98">
        <f t="shared" si="154"/>
        <v>0</v>
      </c>
      <c r="AB127" s="98">
        <f t="shared" si="154"/>
        <v>0</v>
      </c>
      <c r="AC127" s="98">
        <f t="shared" si="154"/>
        <v>0</v>
      </c>
      <c r="AD127" s="98">
        <f t="shared" si="154"/>
        <v>2627.4</v>
      </c>
      <c r="AE127" s="98">
        <f t="shared" si="154"/>
        <v>0</v>
      </c>
      <c r="AF127" s="43"/>
      <c r="AG127" s="15"/>
      <c r="AH127" s="15"/>
      <c r="AI127" s="15"/>
      <c r="AJ127" s="18"/>
      <c r="AK127" s="18"/>
      <c r="AL127" s="18"/>
      <c r="AM127" s="18"/>
      <c r="AN127" s="18"/>
      <c r="AO127" s="18"/>
      <c r="AP127" s="18"/>
      <c r="AQ127" s="18"/>
      <c r="AR127" s="18"/>
      <c r="AS127" s="18"/>
      <c r="AT127" s="18"/>
      <c r="AU127" s="18"/>
      <c r="AV127" s="18"/>
      <c r="AW127" s="18"/>
      <c r="AX127" s="18"/>
      <c r="AY127" s="18"/>
      <c r="AZ127" s="18"/>
      <c r="BA127" s="18"/>
      <c r="BB127" s="18"/>
      <c r="BC127" s="18"/>
      <c r="BD127" s="18"/>
      <c r="BE127" s="18"/>
      <c r="BF127" s="18"/>
      <c r="BG127" s="18"/>
      <c r="BH127" s="18"/>
      <c r="BI127" s="18"/>
      <c r="BJ127" s="18"/>
    </row>
    <row r="128" spans="1:62" ht="18.75" x14ac:dyDescent="0.3">
      <c r="A128" s="96" t="s">
        <v>28</v>
      </c>
      <c r="B128" s="98">
        <f>B102+B77+B65+B35+B16</f>
        <v>49021.1</v>
      </c>
      <c r="C128" s="98">
        <f>C102+C77+C65+C35+C16</f>
        <v>31131.4</v>
      </c>
      <c r="D128" s="98">
        <f>D102+D77+D65+D35+D16</f>
        <v>27799.1</v>
      </c>
      <c r="E128" s="98">
        <f>E102+E77+E65+E35+E16</f>
        <v>27799.1</v>
      </c>
      <c r="F128" s="26">
        <f t="shared" ref="F128" si="155">E128/B128*100</f>
        <v>56.708437795153507</v>
      </c>
      <c r="G128" s="26">
        <f t="shared" ref="G128" si="156">E128/C128*100</f>
        <v>89.296016240837218</v>
      </c>
      <c r="H128" s="98">
        <f t="shared" ref="H128:AE129" si="157">H102+H77+H65+H35+H16</f>
        <v>4113.3</v>
      </c>
      <c r="I128" s="98">
        <f t="shared" si="157"/>
        <v>3860.1</v>
      </c>
      <c r="J128" s="98">
        <f t="shared" si="157"/>
        <v>4113.3</v>
      </c>
      <c r="K128" s="98">
        <f t="shared" si="157"/>
        <v>3852</v>
      </c>
      <c r="L128" s="98">
        <f t="shared" si="157"/>
        <v>4113.3</v>
      </c>
      <c r="M128" s="98">
        <f t="shared" si="157"/>
        <v>3641.2</v>
      </c>
      <c r="N128" s="98">
        <f t="shared" si="157"/>
        <v>4126.6000000000004</v>
      </c>
      <c r="O128" s="98">
        <f t="shared" si="157"/>
        <v>3921</v>
      </c>
      <c r="P128" s="98">
        <f t="shared" si="157"/>
        <v>7155.5</v>
      </c>
      <c r="Q128" s="98">
        <f t="shared" si="157"/>
        <v>6541.8</v>
      </c>
      <c r="R128" s="98">
        <f t="shared" si="157"/>
        <v>7509.4</v>
      </c>
      <c r="S128" s="98">
        <f t="shared" si="157"/>
        <v>5983</v>
      </c>
      <c r="T128" s="98">
        <f t="shared" si="157"/>
        <v>544.79999999999995</v>
      </c>
      <c r="U128" s="98">
        <f t="shared" si="157"/>
        <v>0</v>
      </c>
      <c r="V128" s="98">
        <f t="shared" si="157"/>
        <v>1003</v>
      </c>
      <c r="W128" s="98">
        <f t="shared" si="157"/>
        <v>0</v>
      </c>
      <c r="X128" s="98">
        <f t="shared" si="157"/>
        <v>4219.8999999999996</v>
      </c>
      <c r="Y128" s="98">
        <f t="shared" si="157"/>
        <v>0</v>
      </c>
      <c r="Z128" s="98">
        <f t="shared" si="157"/>
        <v>4093.3</v>
      </c>
      <c r="AA128" s="98">
        <f t="shared" si="157"/>
        <v>0</v>
      </c>
      <c r="AB128" s="98">
        <f t="shared" si="157"/>
        <v>4013.5</v>
      </c>
      <c r="AC128" s="98">
        <f t="shared" si="157"/>
        <v>0</v>
      </c>
      <c r="AD128" s="98">
        <f t="shared" si="157"/>
        <v>4015.2</v>
      </c>
      <c r="AE128" s="98">
        <f t="shared" si="157"/>
        <v>0</v>
      </c>
      <c r="AF128" s="43"/>
      <c r="AG128" s="15"/>
      <c r="AH128" s="15"/>
      <c r="AI128" s="15"/>
      <c r="AJ128" s="18"/>
      <c r="AK128" s="18"/>
      <c r="AL128" s="18"/>
      <c r="AM128" s="18"/>
      <c r="AN128" s="18"/>
      <c r="AO128" s="18"/>
      <c r="AP128" s="18"/>
      <c r="AQ128" s="18"/>
      <c r="AR128" s="18"/>
      <c r="AS128" s="18"/>
      <c r="AT128" s="18"/>
      <c r="AU128" s="18"/>
      <c r="AV128" s="18"/>
      <c r="AW128" s="18"/>
      <c r="AX128" s="18"/>
      <c r="AY128" s="18"/>
      <c r="AZ128" s="18"/>
      <c r="BA128" s="18"/>
      <c r="BB128" s="18"/>
      <c r="BC128" s="18"/>
      <c r="BD128" s="18"/>
      <c r="BE128" s="18"/>
      <c r="BF128" s="18"/>
      <c r="BG128" s="18"/>
      <c r="BH128" s="18"/>
      <c r="BI128" s="18"/>
      <c r="BJ128" s="18"/>
    </row>
    <row r="129" spans="1:62" ht="18.75" x14ac:dyDescent="0.3">
      <c r="A129" s="96" t="s">
        <v>29</v>
      </c>
      <c r="B129" s="98">
        <f t="shared" ref="B129:E129" si="158">B103+B78+B66+B36+B17</f>
        <v>32748.699999999997</v>
      </c>
      <c r="C129" s="98">
        <f t="shared" si="158"/>
        <v>18626.099999999999</v>
      </c>
      <c r="D129" s="98">
        <f t="shared" si="158"/>
        <v>5558.7</v>
      </c>
      <c r="E129" s="98">
        <f t="shared" si="158"/>
        <v>5558.7</v>
      </c>
      <c r="F129" s="122">
        <f t="shared" ref="F129" si="159">IFERROR(E129/B129*100,0)</f>
        <v>16.973803540293204</v>
      </c>
      <c r="G129" s="122">
        <f t="shared" ref="G129" si="160">IFERROR(E129/C129*100,0)</f>
        <v>29.843606552096251</v>
      </c>
      <c r="H129" s="98">
        <f t="shared" si="157"/>
        <v>0</v>
      </c>
      <c r="I129" s="98">
        <f t="shared" si="157"/>
        <v>0</v>
      </c>
      <c r="J129" s="98">
        <f t="shared" si="157"/>
        <v>0</v>
      </c>
      <c r="K129" s="98">
        <f t="shared" si="157"/>
        <v>0</v>
      </c>
      <c r="L129" s="98">
        <f t="shared" si="157"/>
        <v>5558.7</v>
      </c>
      <c r="M129" s="98">
        <f t="shared" si="157"/>
        <v>5558.7</v>
      </c>
      <c r="N129" s="98">
        <f t="shared" si="157"/>
        <v>7274</v>
      </c>
      <c r="O129" s="98">
        <f t="shared" si="157"/>
        <v>0</v>
      </c>
      <c r="P129" s="98">
        <f t="shared" si="157"/>
        <v>5793.4</v>
      </c>
      <c r="Q129" s="98">
        <f t="shared" si="157"/>
        <v>0</v>
      </c>
      <c r="R129" s="98">
        <f t="shared" si="157"/>
        <v>0</v>
      </c>
      <c r="S129" s="98">
        <f t="shared" si="157"/>
        <v>0</v>
      </c>
      <c r="T129" s="98">
        <f t="shared" si="157"/>
        <v>0</v>
      </c>
      <c r="U129" s="98">
        <f t="shared" si="157"/>
        <v>0</v>
      </c>
      <c r="V129" s="98">
        <f t="shared" si="157"/>
        <v>0</v>
      </c>
      <c r="W129" s="98">
        <f t="shared" si="157"/>
        <v>0</v>
      </c>
      <c r="X129" s="98">
        <f t="shared" si="157"/>
        <v>5836.6</v>
      </c>
      <c r="Y129" s="98">
        <f t="shared" si="157"/>
        <v>0</v>
      </c>
      <c r="Z129" s="98">
        <f t="shared" si="157"/>
        <v>4500</v>
      </c>
      <c r="AA129" s="98">
        <f t="shared" si="157"/>
        <v>0</v>
      </c>
      <c r="AB129" s="98">
        <f t="shared" si="157"/>
        <v>3786</v>
      </c>
      <c r="AC129" s="98">
        <f t="shared" si="157"/>
        <v>0</v>
      </c>
      <c r="AD129" s="98">
        <f t="shared" si="157"/>
        <v>0</v>
      </c>
      <c r="AE129" s="98">
        <f t="shared" si="157"/>
        <v>0</v>
      </c>
      <c r="AF129" s="43"/>
      <c r="AG129" s="15"/>
      <c r="AH129" s="15"/>
      <c r="AI129" s="15"/>
      <c r="AJ129" s="18"/>
      <c r="AK129" s="18"/>
      <c r="AL129" s="18"/>
      <c r="AM129" s="18"/>
      <c r="AN129" s="18"/>
      <c r="AO129" s="18"/>
      <c r="AP129" s="18"/>
      <c r="AQ129" s="18"/>
      <c r="AR129" s="18"/>
      <c r="AS129" s="18"/>
      <c r="AT129" s="18"/>
      <c r="AU129" s="18"/>
      <c r="AV129" s="18"/>
      <c r="AW129" s="18"/>
      <c r="AX129" s="18"/>
      <c r="AY129" s="18"/>
      <c r="AZ129" s="18"/>
      <c r="BA129" s="18"/>
      <c r="BB129" s="18"/>
      <c r="BC129" s="18"/>
      <c r="BD129" s="18"/>
      <c r="BE129" s="18"/>
      <c r="BF129" s="18"/>
      <c r="BG129" s="18"/>
      <c r="BH129" s="18"/>
      <c r="BI129" s="18"/>
      <c r="BJ129" s="18"/>
    </row>
    <row r="130" spans="1:62" ht="18.75" x14ac:dyDescent="0.3">
      <c r="A130" s="99" t="s">
        <v>121</v>
      </c>
      <c r="B130" s="100"/>
      <c r="C130" s="100"/>
      <c r="D130" s="100"/>
      <c r="E130" s="100"/>
      <c r="F130" s="101"/>
      <c r="G130" s="101"/>
      <c r="H130" s="100"/>
      <c r="I130" s="100"/>
      <c r="J130" s="100"/>
      <c r="K130" s="100"/>
      <c r="L130" s="100"/>
      <c r="M130" s="100"/>
      <c r="N130" s="100"/>
      <c r="O130" s="100"/>
      <c r="P130" s="100"/>
      <c r="Q130" s="100"/>
      <c r="R130" s="100"/>
      <c r="S130" s="100"/>
      <c r="T130" s="100"/>
      <c r="U130" s="100"/>
      <c r="V130" s="100"/>
      <c r="W130" s="100"/>
      <c r="X130" s="100"/>
      <c r="Y130" s="100"/>
      <c r="Z130" s="100"/>
      <c r="AA130" s="100"/>
      <c r="AB130" s="100"/>
      <c r="AC130" s="100"/>
      <c r="AD130" s="102"/>
      <c r="AE130" s="98"/>
      <c r="AF130" s="43"/>
      <c r="AG130" s="15"/>
      <c r="AH130" s="15"/>
      <c r="AI130" s="15"/>
      <c r="AJ130" s="18"/>
      <c r="AK130" s="18"/>
      <c r="AL130" s="18"/>
      <c r="AM130" s="18"/>
      <c r="AN130" s="18"/>
      <c r="AO130" s="18"/>
      <c r="AP130" s="18"/>
      <c r="AQ130" s="18"/>
      <c r="AR130" s="18"/>
      <c r="AS130" s="18"/>
      <c r="AT130" s="18"/>
      <c r="AU130" s="18"/>
      <c r="AV130" s="18"/>
      <c r="AW130" s="18"/>
      <c r="AX130" s="18"/>
      <c r="AY130" s="18"/>
      <c r="AZ130" s="18"/>
      <c r="BA130" s="18"/>
      <c r="BB130" s="18"/>
      <c r="BC130" s="18"/>
      <c r="BD130" s="18"/>
      <c r="BE130" s="18"/>
      <c r="BF130" s="18"/>
      <c r="BG130" s="18"/>
      <c r="BH130" s="18"/>
      <c r="BI130" s="18"/>
      <c r="BJ130" s="18"/>
    </row>
    <row r="131" spans="1:62" ht="18.75" x14ac:dyDescent="0.3">
      <c r="A131" s="103" t="s">
        <v>122</v>
      </c>
      <c r="B131" s="104"/>
      <c r="C131" s="104"/>
      <c r="D131" s="104"/>
      <c r="E131" s="104"/>
      <c r="F131" s="105"/>
      <c r="G131" s="105"/>
      <c r="H131" s="104"/>
      <c r="I131" s="104"/>
      <c r="J131" s="104"/>
      <c r="K131" s="104"/>
      <c r="L131" s="104"/>
      <c r="M131" s="104"/>
      <c r="N131" s="104"/>
      <c r="O131" s="104"/>
      <c r="P131" s="104"/>
      <c r="Q131" s="104"/>
      <c r="R131" s="104"/>
      <c r="S131" s="104"/>
      <c r="T131" s="104"/>
      <c r="U131" s="104"/>
      <c r="V131" s="104"/>
      <c r="W131" s="104"/>
      <c r="X131" s="104"/>
      <c r="Y131" s="104"/>
      <c r="Z131" s="104"/>
      <c r="AA131" s="104"/>
      <c r="AB131" s="104"/>
      <c r="AC131" s="104"/>
      <c r="AD131" s="104"/>
      <c r="AE131" s="104"/>
      <c r="AF131" s="43"/>
      <c r="AG131" s="15"/>
      <c r="AH131" s="15"/>
      <c r="AI131" s="15"/>
      <c r="AJ131" s="18"/>
      <c r="AK131" s="18"/>
      <c r="AL131" s="18"/>
      <c r="AM131" s="18"/>
      <c r="AN131" s="18"/>
      <c r="AO131" s="18"/>
      <c r="AP131" s="18"/>
      <c r="AQ131" s="18"/>
      <c r="AR131" s="18"/>
      <c r="AS131" s="18"/>
      <c r="AT131" s="18"/>
      <c r="AU131" s="18"/>
      <c r="AV131" s="18"/>
      <c r="AW131" s="18"/>
      <c r="AX131" s="18"/>
      <c r="AY131" s="18"/>
      <c r="AZ131" s="18"/>
      <c r="BA131" s="18"/>
      <c r="BB131" s="18"/>
      <c r="BC131" s="18"/>
      <c r="BD131" s="18"/>
      <c r="BE131" s="18"/>
      <c r="BF131" s="18"/>
      <c r="BG131" s="18"/>
      <c r="BH131" s="18"/>
      <c r="BI131" s="18"/>
      <c r="BJ131" s="18"/>
    </row>
    <row r="132" spans="1:62" ht="18.75" x14ac:dyDescent="0.3">
      <c r="A132" s="106" t="s">
        <v>123</v>
      </c>
      <c r="B132" s="104">
        <f>B133+B134+B135+B136</f>
        <v>56427.3</v>
      </c>
      <c r="C132" s="104">
        <f>C133+C134+C135+C136</f>
        <v>32694.199999999997</v>
      </c>
      <c r="D132" s="104">
        <f t="shared" ref="D132:E132" si="161">D133+D134+D135+D136</f>
        <v>32467.4</v>
      </c>
      <c r="E132" s="104">
        <f t="shared" si="161"/>
        <v>32467.4</v>
      </c>
      <c r="F132" s="105">
        <f>E132/B132*100</f>
        <v>57.538460993171746</v>
      </c>
      <c r="G132" s="105">
        <f>E132/C132*100</f>
        <v>99.306298976576898</v>
      </c>
      <c r="H132" s="104"/>
      <c r="I132" s="104"/>
      <c r="J132" s="104"/>
      <c r="K132" s="104"/>
      <c r="L132" s="104"/>
      <c r="M132" s="104"/>
      <c r="N132" s="104"/>
      <c r="O132" s="104"/>
      <c r="P132" s="104"/>
      <c r="Q132" s="104"/>
      <c r="R132" s="104"/>
      <c r="S132" s="104"/>
      <c r="T132" s="104"/>
      <c r="U132" s="104"/>
      <c r="V132" s="104"/>
      <c r="W132" s="104"/>
      <c r="X132" s="104"/>
      <c r="Y132" s="104"/>
      <c r="Z132" s="104"/>
      <c r="AA132" s="104"/>
      <c r="AB132" s="104"/>
      <c r="AC132" s="104"/>
      <c r="AD132" s="104"/>
      <c r="AE132" s="104"/>
      <c r="AF132" s="43"/>
      <c r="AG132" s="15"/>
      <c r="AH132" s="15"/>
      <c r="AI132" s="15"/>
      <c r="AJ132" s="18"/>
      <c r="AK132" s="18"/>
      <c r="AL132" s="18"/>
      <c r="AM132" s="18"/>
      <c r="AN132" s="18"/>
      <c r="AO132" s="18"/>
      <c r="AP132" s="18"/>
      <c r="AQ132" s="18"/>
      <c r="AR132" s="18"/>
      <c r="AS132" s="18"/>
      <c r="AT132" s="18"/>
      <c r="AU132" s="18"/>
      <c r="AV132" s="18"/>
      <c r="AW132" s="18"/>
      <c r="AX132" s="18"/>
      <c r="AY132" s="18"/>
      <c r="AZ132" s="18"/>
      <c r="BA132" s="18"/>
      <c r="BB132" s="18"/>
      <c r="BC132" s="18"/>
      <c r="BD132" s="18"/>
      <c r="BE132" s="18"/>
      <c r="BF132" s="18"/>
      <c r="BG132" s="18"/>
      <c r="BH132" s="18"/>
      <c r="BI132" s="18"/>
      <c r="BJ132" s="18"/>
    </row>
    <row r="133" spans="1:62" ht="18.75" x14ac:dyDescent="0.3">
      <c r="A133" s="106" t="s">
        <v>28</v>
      </c>
      <c r="B133" s="98"/>
      <c r="C133" s="98"/>
      <c r="D133" s="98"/>
      <c r="E133" s="98"/>
      <c r="F133" s="121">
        <f t="shared" ref="F133:F135" si="162">IFERROR(E133/B133*100,0)</f>
        <v>0</v>
      </c>
      <c r="G133" s="121">
        <f t="shared" ref="G133:G136" si="163">IFERROR(E133/C133*100,0)</f>
        <v>0</v>
      </c>
      <c r="H133" s="98"/>
      <c r="I133" s="98"/>
      <c r="J133" s="98"/>
      <c r="K133" s="98"/>
      <c r="L133" s="98"/>
      <c r="M133" s="98"/>
      <c r="N133" s="98"/>
      <c r="O133" s="98"/>
      <c r="P133" s="98"/>
      <c r="Q133" s="98"/>
      <c r="R133" s="98"/>
      <c r="S133" s="98"/>
      <c r="T133" s="98"/>
      <c r="U133" s="98"/>
      <c r="V133" s="98"/>
      <c r="W133" s="98"/>
      <c r="X133" s="98"/>
      <c r="Y133" s="98"/>
      <c r="Z133" s="98"/>
      <c r="AA133" s="98"/>
      <c r="AB133" s="98"/>
      <c r="AC133" s="98"/>
      <c r="AD133" s="98"/>
      <c r="AE133" s="98"/>
      <c r="AF133" s="43"/>
      <c r="AG133" s="15"/>
      <c r="AH133" s="15"/>
      <c r="AI133" s="15"/>
      <c r="AJ133" s="18"/>
      <c r="AK133" s="18"/>
      <c r="AL133" s="18"/>
      <c r="AM133" s="18"/>
      <c r="AN133" s="18"/>
      <c r="AO133" s="18"/>
      <c r="AP133" s="18"/>
      <c r="AQ133" s="18"/>
      <c r="AR133" s="18"/>
      <c r="AS133" s="18"/>
      <c r="AT133" s="18"/>
      <c r="AU133" s="18"/>
      <c r="AV133" s="18"/>
      <c r="AW133" s="18"/>
      <c r="AX133" s="18"/>
      <c r="AY133" s="18"/>
      <c r="AZ133" s="18"/>
      <c r="BA133" s="18"/>
      <c r="BB133" s="18"/>
      <c r="BC133" s="18"/>
      <c r="BD133" s="18"/>
      <c r="BE133" s="18"/>
      <c r="BF133" s="18"/>
      <c r="BG133" s="18"/>
      <c r="BH133" s="18"/>
      <c r="BI133" s="18"/>
      <c r="BJ133" s="18"/>
    </row>
    <row r="134" spans="1:62" ht="18.75" x14ac:dyDescent="0.3">
      <c r="A134" s="106" t="s">
        <v>26</v>
      </c>
      <c r="B134" s="98"/>
      <c r="C134" s="98"/>
      <c r="D134" s="98"/>
      <c r="E134" s="98"/>
      <c r="F134" s="121">
        <f t="shared" si="162"/>
        <v>0</v>
      </c>
      <c r="G134" s="121">
        <f t="shared" si="163"/>
        <v>0</v>
      </c>
      <c r="H134" s="98"/>
      <c r="I134" s="98"/>
      <c r="J134" s="98"/>
      <c r="K134" s="98"/>
      <c r="L134" s="98"/>
      <c r="M134" s="98"/>
      <c r="N134" s="98"/>
      <c r="O134" s="98"/>
      <c r="P134" s="98"/>
      <c r="Q134" s="98"/>
      <c r="R134" s="98"/>
      <c r="S134" s="98"/>
      <c r="T134" s="98"/>
      <c r="U134" s="98"/>
      <c r="V134" s="98"/>
      <c r="W134" s="98"/>
      <c r="X134" s="98"/>
      <c r="Y134" s="98"/>
      <c r="Z134" s="98"/>
      <c r="AA134" s="98"/>
      <c r="AB134" s="98"/>
      <c r="AC134" s="98"/>
      <c r="AD134" s="98"/>
      <c r="AE134" s="98"/>
      <c r="AF134" s="43"/>
      <c r="AG134" s="15"/>
      <c r="AH134" s="15"/>
      <c r="AI134" s="15"/>
      <c r="AJ134" s="18"/>
      <c r="AK134" s="18"/>
      <c r="AL134" s="18"/>
      <c r="AM134" s="18"/>
      <c r="AN134" s="18"/>
      <c r="AO134" s="18"/>
      <c r="AP134" s="18"/>
      <c r="AQ134" s="18"/>
      <c r="AR134" s="18"/>
      <c r="AS134" s="18"/>
      <c r="AT134" s="18"/>
      <c r="AU134" s="18"/>
      <c r="AV134" s="18"/>
      <c r="AW134" s="18"/>
      <c r="AX134" s="18"/>
      <c r="AY134" s="18"/>
      <c r="AZ134" s="18"/>
      <c r="BA134" s="18"/>
      <c r="BB134" s="18"/>
      <c r="BC134" s="18"/>
      <c r="BD134" s="18"/>
      <c r="BE134" s="18"/>
      <c r="BF134" s="18"/>
      <c r="BG134" s="18"/>
      <c r="BH134" s="18"/>
      <c r="BI134" s="18"/>
      <c r="BJ134" s="18"/>
    </row>
    <row r="135" spans="1:62" ht="18.75" x14ac:dyDescent="0.3">
      <c r="A135" s="106" t="s">
        <v>27</v>
      </c>
      <c r="B135" s="98">
        <f>H135+J135+L135+N135+P135+R135+T135+V135+X135+Z135+AB135+AD135</f>
        <v>56427.3</v>
      </c>
      <c r="C135" s="98">
        <f>C15</f>
        <v>32694.199999999997</v>
      </c>
      <c r="D135" s="98">
        <f>D15</f>
        <v>32467.4</v>
      </c>
      <c r="E135" s="98">
        <f>E15</f>
        <v>32467.4</v>
      </c>
      <c r="F135" s="121">
        <f t="shared" si="162"/>
        <v>57.538460993171746</v>
      </c>
      <c r="G135" s="121">
        <f t="shared" si="163"/>
        <v>99.306298976576898</v>
      </c>
      <c r="H135" s="98">
        <f t="shared" ref="H135:AE135" si="164">H15</f>
        <v>6231.9</v>
      </c>
      <c r="I135" s="98">
        <f t="shared" si="164"/>
        <v>6231.9</v>
      </c>
      <c r="J135" s="98">
        <f t="shared" si="164"/>
        <v>6326.9</v>
      </c>
      <c r="K135" s="98">
        <f t="shared" si="164"/>
        <v>5325.3</v>
      </c>
      <c r="L135" s="98">
        <f t="shared" si="164"/>
        <v>6340.5999999999995</v>
      </c>
      <c r="M135" s="98">
        <f t="shared" si="164"/>
        <v>6651.3</v>
      </c>
      <c r="N135" s="98">
        <f t="shared" si="164"/>
        <v>6231.9</v>
      </c>
      <c r="O135" s="98">
        <f t="shared" si="164"/>
        <v>6231.9</v>
      </c>
      <c r="P135" s="98">
        <f t="shared" si="164"/>
        <v>6262.9</v>
      </c>
      <c r="Q135" s="98">
        <f t="shared" si="164"/>
        <v>6727</v>
      </c>
      <c r="R135" s="98">
        <f t="shared" si="164"/>
        <v>1300</v>
      </c>
      <c r="S135" s="98">
        <f t="shared" si="164"/>
        <v>1300</v>
      </c>
      <c r="T135" s="98">
        <f t="shared" si="164"/>
        <v>0</v>
      </c>
      <c r="U135" s="98">
        <f t="shared" si="164"/>
        <v>0</v>
      </c>
      <c r="V135" s="98">
        <f t="shared" si="164"/>
        <v>100</v>
      </c>
      <c r="W135" s="98">
        <f t="shared" si="164"/>
        <v>0</v>
      </c>
      <c r="X135" s="98">
        <f t="shared" si="164"/>
        <v>6232</v>
      </c>
      <c r="Y135" s="98">
        <f t="shared" si="164"/>
        <v>0</v>
      </c>
      <c r="Z135" s="98">
        <f t="shared" si="164"/>
        <v>6237.2999999999993</v>
      </c>
      <c r="AA135" s="98">
        <f t="shared" si="164"/>
        <v>0</v>
      </c>
      <c r="AB135" s="98">
        <f t="shared" si="164"/>
        <v>6231.9</v>
      </c>
      <c r="AC135" s="98">
        <f t="shared" si="164"/>
        <v>0</v>
      </c>
      <c r="AD135" s="98">
        <f t="shared" si="164"/>
        <v>4931.8999999999996</v>
      </c>
      <c r="AE135" s="98">
        <f t="shared" si="164"/>
        <v>0</v>
      </c>
      <c r="AF135" s="43"/>
      <c r="AG135" s="15"/>
      <c r="AH135" s="15"/>
      <c r="AI135" s="15"/>
      <c r="AJ135" s="18"/>
      <c r="AK135" s="18"/>
      <c r="AL135" s="18"/>
      <c r="AM135" s="18"/>
      <c r="AN135" s="18"/>
      <c r="AO135" s="18"/>
      <c r="AP135" s="18"/>
      <c r="AQ135" s="18"/>
      <c r="AR135" s="18"/>
      <c r="AS135" s="18"/>
      <c r="AT135" s="18"/>
      <c r="AU135" s="18"/>
      <c r="AV135" s="18"/>
      <c r="AW135" s="18"/>
      <c r="AX135" s="18"/>
      <c r="AY135" s="18"/>
      <c r="AZ135" s="18"/>
      <c r="BA135" s="18"/>
      <c r="BB135" s="18"/>
      <c r="BC135" s="18"/>
      <c r="BD135" s="18"/>
      <c r="BE135" s="18"/>
      <c r="BF135" s="18"/>
      <c r="BG135" s="18"/>
      <c r="BH135" s="18"/>
      <c r="BI135" s="18"/>
      <c r="BJ135" s="18"/>
    </row>
    <row r="136" spans="1:62" ht="18.75" x14ac:dyDescent="0.3">
      <c r="A136" s="106" t="s">
        <v>124</v>
      </c>
      <c r="B136" s="98"/>
      <c r="C136" s="98"/>
      <c r="D136" s="98"/>
      <c r="E136" s="98"/>
      <c r="F136" s="121" t="s">
        <v>38</v>
      </c>
      <c r="G136" s="121">
        <f t="shared" si="163"/>
        <v>0</v>
      </c>
      <c r="H136" s="98"/>
      <c r="I136" s="98"/>
      <c r="J136" s="98"/>
      <c r="K136" s="98"/>
      <c r="L136" s="98"/>
      <c r="M136" s="98"/>
      <c r="N136" s="98"/>
      <c r="O136" s="98"/>
      <c r="P136" s="98"/>
      <c r="Q136" s="98"/>
      <c r="R136" s="98"/>
      <c r="S136" s="98"/>
      <c r="T136" s="98"/>
      <c r="U136" s="98"/>
      <c r="V136" s="98"/>
      <c r="W136" s="98"/>
      <c r="X136" s="98"/>
      <c r="Y136" s="98"/>
      <c r="Z136" s="98"/>
      <c r="AA136" s="98"/>
      <c r="AB136" s="98"/>
      <c r="AC136" s="98"/>
      <c r="AD136" s="98"/>
      <c r="AE136" s="98"/>
      <c r="AF136" s="43"/>
      <c r="AG136" s="15"/>
      <c r="AH136" s="15"/>
      <c r="AI136" s="15"/>
      <c r="AJ136" s="18"/>
      <c r="AK136" s="18"/>
      <c r="AL136" s="18"/>
      <c r="AM136" s="18"/>
      <c r="AN136" s="18"/>
      <c r="AO136" s="18"/>
      <c r="AP136" s="18"/>
      <c r="AQ136" s="18"/>
      <c r="AR136" s="18"/>
      <c r="AS136" s="18"/>
      <c r="AT136" s="18"/>
      <c r="AU136" s="18"/>
      <c r="AV136" s="18"/>
      <c r="AW136" s="18"/>
      <c r="AX136" s="18"/>
      <c r="AY136" s="18"/>
      <c r="AZ136" s="18"/>
      <c r="BA136" s="18"/>
      <c r="BB136" s="18"/>
      <c r="BC136" s="18"/>
      <c r="BD136" s="18"/>
      <c r="BE136" s="18"/>
      <c r="BF136" s="18"/>
      <c r="BG136" s="18"/>
      <c r="BH136" s="18"/>
      <c r="BI136" s="18"/>
      <c r="BJ136" s="18"/>
    </row>
    <row r="137" spans="1:62" ht="18.75" x14ac:dyDescent="0.3">
      <c r="A137" s="107" t="s">
        <v>125</v>
      </c>
      <c r="B137" s="108"/>
      <c r="C137" s="108"/>
      <c r="D137" s="108"/>
      <c r="E137" s="108"/>
      <c r="F137" s="109"/>
      <c r="G137" s="109"/>
      <c r="H137" s="108"/>
      <c r="I137" s="108"/>
      <c r="J137" s="108"/>
      <c r="K137" s="108"/>
      <c r="L137" s="108"/>
      <c r="M137" s="108"/>
      <c r="N137" s="108"/>
      <c r="O137" s="108"/>
      <c r="P137" s="108"/>
      <c r="Q137" s="108"/>
      <c r="R137" s="108"/>
      <c r="S137" s="108"/>
      <c r="T137" s="108"/>
      <c r="U137" s="108"/>
      <c r="V137" s="108"/>
      <c r="W137" s="108"/>
      <c r="X137" s="108"/>
      <c r="Y137" s="108"/>
      <c r="Z137" s="108"/>
      <c r="AA137" s="108"/>
      <c r="AB137" s="108"/>
      <c r="AC137" s="108"/>
      <c r="AD137" s="110"/>
      <c r="AE137" s="111"/>
      <c r="AF137" s="43"/>
      <c r="AG137" s="15"/>
      <c r="AH137" s="15"/>
      <c r="AI137" s="15"/>
      <c r="AJ137" s="18"/>
      <c r="AK137" s="18"/>
      <c r="AL137" s="18"/>
      <c r="AM137" s="18"/>
      <c r="AN137" s="18"/>
      <c r="AO137" s="18"/>
      <c r="AP137" s="18"/>
      <c r="AQ137" s="18"/>
      <c r="AR137" s="18"/>
      <c r="AS137" s="18"/>
      <c r="AT137" s="18"/>
      <c r="AU137" s="18"/>
      <c r="AV137" s="18"/>
      <c r="AW137" s="18"/>
      <c r="AX137" s="18"/>
      <c r="AY137" s="18"/>
      <c r="AZ137" s="18"/>
      <c r="BA137" s="18"/>
      <c r="BB137" s="18"/>
      <c r="BC137" s="18"/>
      <c r="BD137" s="18"/>
      <c r="BE137" s="18"/>
      <c r="BF137" s="18"/>
      <c r="BG137" s="18"/>
      <c r="BH137" s="18"/>
      <c r="BI137" s="18"/>
      <c r="BJ137" s="18"/>
    </row>
    <row r="138" spans="1:62" ht="18.75" x14ac:dyDescent="0.3">
      <c r="A138" s="107" t="s">
        <v>123</v>
      </c>
      <c r="B138" s="111">
        <f>B139+B140+B141+B142</f>
        <v>2389411.4</v>
      </c>
      <c r="C138" s="111">
        <f t="shared" ref="C138:E138" si="165">C139+C140+C141+C142</f>
        <v>1493950.4000000001</v>
      </c>
      <c r="D138" s="111">
        <f t="shared" si="165"/>
        <v>1453425.5000000002</v>
      </c>
      <c r="E138" s="111">
        <f t="shared" si="165"/>
        <v>1454828.5000000002</v>
      </c>
      <c r="F138" s="112">
        <f>E138/B138*100</f>
        <v>60.886480243628213</v>
      </c>
      <c r="G138" s="112">
        <f>E138/C138*100</f>
        <v>97.381311990009849</v>
      </c>
      <c r="H138" s="111">
        <f>H139+H140+H141+H142</f>
        <v>171926.3</v>
      </c>
      <c r="I138" s="111">
        <f t="shared" ref="I138:AE138" si="166">I139+I140+I141+I142</f>
        <v>169157.8</v>
      </c>
      <c r="J138" s="111">
        <f t="shared" si="166"/>
        <v>241725.5</v>
      </c>
      <c r="K138" s="111">
        <f t="shared" si="166"/>
        <v>235045.9</v>
      </c>
      <c r="L138" s="111">
        <f t="shared" si="166"/>
        <v>217724.4</v>
      </c>
      <c r="M138" s="111">
        <f t="shared" si="166"/>
        <v>214889.90000000002</v>
      </c>
      <c r="N138" s="111">
        <f t="shared" si="166"/>
        <v>224759.3</v>
      </c>
      <c r="O138" s="111">
        <f t="shared" si="166"/>
        <v>219141.69999999998</v>
      </c>
      <c r="P138" s="111">
        <f t="shared" si="166"/>
        <v>419109.30000000005</v>
      </c>
      <c r="Q138" s="111">
        <f t="shared" si="166"/>
        <v>411556.69999999995</v>
      </c>
      <c r="R138" s="111">
        <f t="shared" si="166"/>
        <v>218990.59999999998</v>
      </c>
      <c r="S138" s="111">
        <f t="shared" si="166"/>
        <v>205036.5</v>
      </c>
      <c r="T138" s="111">
        <f t="shared" si="166"/>
        <v>152490.29999999999</v>
      </c>
      <c r="U138" s="111">
        <f t="shared" si="166"/>
        <v>0</v>
      </c>
      <c r="V138" s="111">
        <f t="shared" si="166"/>
        <v>107618.4</v>
      </c>
      <c r="W138" s="111">
        <f t="shared" si="166"/>
        <v>0</v>
      </c>
      <c r="X138" s="111">
        <f t="shared" si="166"/>
        <v>150933</v>
      </c>
      <c r="Y138" s="111">
        <f t="shared" si="166"/>
        <v>0</v>
      </c>
      <c r="Z138" s="111">
        <f t="shared" si="166"/>
        <v>151412.30000000002</v>
      </c>
      <c r="AA138" s="111">
        <f t="shared" si="166"/>
        <v>0</v>
      </c>
      <c r="AB138" s="111">
        <f t="shared" si="166"/>
        <v>141089.79999999999</v>
      </c>
      <c r="AC138" s="111">
        <f t="shared" si="166"/>
        <v>0</v>
      </c>
      <c r="AD138" s="111">
        <f t="shared" si="166"/>
        <v>191632.20000000004</v>
      </c>
      <c r="AE138" s="111">
        <f t="shared" si="166"/>
        <v>0</v>
      </c>
      <c r="AF138" s="43"/>
      <c r="AG138" s="15"/>
      <c r="AH138" s="15"/>
      <c r="AI138" s="15"/>
      <c r="AJ138" s="18"/>
      <c r="AK138" s="18"/>
      <c r="AL138" s="18"/>
      <c r="AM138" s="18"/>
      <c r="AN138" s="18"/>
      <c r="AO138" s="18"/>
      <c r="AP138" s="18"/>
      <c r="AQ138" s="18"/>
      <c r="AR138" s="18"/>
      <c r="AS138" s="18"/>
      <c r="AT138" s="18"/>
      <c r="AU138" s="18"/>
      <c r="AV138" s="18"/>
      <c r="AW138" s="18"/>
      <c r="AX138" s="18"/>
      <c r="AY138" s="18"/>
      <c r="AZ138" s="18"/>
      <c r="BA138" s="18"/>
      <c r="BB138" s="18"/>
      <c r="BC138" s="18"/>
      <c r="BD138" s="18"/>
      <c r="BE138" s="18"/>
      <c r="BF138" s="18"/>
      <c r="BG138" s="18"/>
      <c r="BH138" s="18"/>
      <c r="BI138" s="18"/>
      <c r="BJ138" s="18"/>
    </row>
    <row r="139" spans="1:62" ht="18.75" x14ac:dyDescent="0.3">
      <c r="A139" s="107" t="s">
        <v>28</v>
      </c>
      <c r="B139" s="98">
        <f>SUM(B35,B65,B77,B102)</f>
        <v>49021.1</v>
      </c>
      <c r="C139" s="98">
        <f>SUM(C35,C65,C77,C102)</f>
        <v>31131.4</v>
      </c>
      <c r="D139" s="98">
        <f>SUM(D35,D65,D77,D102)</f>
        <v>27799.1</v>
      </c>
      <c r="E139" s="98">
        <f>SUM(E35,E65,E77,E102)</f>
        <v>27799.1</v>
      </c>
      <c r="F139" s="26">
        <f t="shared" ref="F139:F141" si="167">E139/B139*100</f>
        <v>56.708437795153507</v>
      </c>
      <c r="G139" s="26">
        <f t="shared" ref="G139:G141" si="168">E139/C139*100</f>
        <v>89.296016240837218</v>
      </c>
      <c r="H139" s="98">
        <f>SUM(H35,H65,H77,H102)</f>
        <v>4113.3</v>
      </c>
      <c r="I139" s="98">
        <f>SUM(I35,I65,I77,I102)</f>
        <v>3860.1</v>
      </c>
      <c r="J139" s="98">
        <f t="shared" ref="J139:AE139" si="169">SUM(J35,J65,J77,J102)</f>
        <v>4113.3</v>
      </c>
      <c r="K139" s="98">
        <f t="shared" si="169"/>
        <v>3852</v>
      </c>
      <c r="L139" s="98">
        <f t="shared" si="169"/>
        <v>4113.3</v>
      </c>
      <c r="M139" s="98">
        <f t="shared" si="169"/>
        <v>3641.2</v>
      </c>
      <c r="N139" s="98">
        <f t="shared" si="169"/>
        <v>4126.6000000000004</v>
      </c>
      <c r="O139" s="98">
        <f t="shared" si="169"/>
        <v>3921</v>
      </c>
      <c r="P139" s="98">
        <f t="shared" si="169"/>
        <v>7155.5</v>
      </c>
      <c r="Q139" s="98">
        <f t="shared" si="169"/>
        <v>6541.8</v>
      </c>
      <c r="R139" s="98">
        <f t="shared" si="169"/>
        <v>7509.4</v>
      </c>
      <c r="S139" s="98">
        <f t="shared" si="169"/>
        <v>5983</v>
      </c>
      <c r="T139" s="98">
        <f t="shared" si="169"/>
        <v>544.79999999999995</v>
      </c>
      <c r="U139" s="98">
        <f t="shared" si="169"/>
        <v>0</v>
      </c>
      <c r="V139" s="98">
        <f t="shared" si="169"/>
        <v>1003</v>
      </c>
      <c r="W139" s="98">
        <f t="shared" si="169"/>
        <v>0</v>
      </c>
      <c r="X139" s="98">
        <f t="shared" si="169"/>
        <v>4219.8999999999996</v>
      </c>
      <c r="Y139" s="98">
        <f t="shared" si="169"/>
        <v>0</v>
      </c>
      <c r="Z139" s="98">
        <f t="shared" si="169"/>
        <v>4093.3</v>
      </c>
      <c r="AA139" s="98">
        <f t="shared" si="169"/>
        <v>0</v>
      </c>
      <c r="AB139" s="98">
        <f t="shared" si="169"/>
        <v>4013.5</v>
      </c>
      <c r="AC139" s="98">
        <f t="shared" si="169"/>
        <v>0</v>
      </c>
      <c r="AD139" s="98">
        <f t="shared" si="169"/>
        <v>4015.2</v>
      </c>
      <c r="AE139" s="98">
        <f t="shared" si="169"/>
        <v>0</v>
      </c>
      <c r="AF139" s="43"/>
      <c r="AG139" s="15"/>
      <c r="AH139" s="15"/>
      <c r="AI139" s="15"/>
      <c r="AJ139" s="18"/>
      <c r="AK139" s="18"/>
      <c r="AL139" s="18"/>
      <c r="AM139" s="18"/>
      <c r="AN139" s="18"/>
      <c r="AO139" s="18"/>
      <c r="AP139" s="18"/>
      <c r="AQ139" s="18"/>
      <c r="AR139" s="18"/>
      <c r="AS139" s="18"/>
      <c r="AT139" s="18"/>
      <c r="AU139" s="18"/>
      <c r="AV139" s="18"/>
      <c r="AW139" s="18"/>
      <c r="AX139" s="18"/>
      <c r="AY139" s="18"/>
      <c r="AZ139" s="18"/>
      <c r="BA139" s="18"/>
      <c r="BB139" s="18"/>
      <c r="BC139" s="18"/>
      <c r="BD139" s="18"/>
      <c r="BE139" s="18"/>
      <c r="BF139" s="18"/>
      <c r="BG139" s="18"/>
      <c r="BH139" s="18"/>
      <c r="BI139" s="18"/>
      <c r="BJ139" s="18"/>
    </row>
    <row r="140" spans="1:62" ht="18.75" x14ac:dyDescent="0.3">
      <c r="A140" s="107" t="s">
        <v>26</v>
      </c>
      <c r="B140" s="98">
        <f>SUM(B33,B63,B75,B99)</f>
        <v>1833911.2999999998</v>
      </c>
      <c r="C140" s="98">
        <f t="shared" ref="C140:E141" si="170">SUM(C33,C63,C75,C99)</f>
        <v>1134040.4000000001</v>
      </c>
      <c r="D140" s="98">
        <f t="shared" si="170"/>
        <v>1113678.8000000003</v>
      </c>
      <c r="E140" s="98">
        <f t="shared" si="170"/>
        <v>1115081.8000000003</v>
      </c>
      <c r="F140" s="26">
        <f t="shared" si="167"/>
        <v>60.803475064470149</v>
      </c>
      <c r="G140" s="26">
        <f t="shared" si="168"/>
        <v>98.328225343647375</v>
      </c>
      <c r="H140" s="98">
        <f>SUM(H33,H63,H75,H99)</f>
        <v>105198.2</v>
      </c>
      <c r="I140" s="98">
        <f>SUM(I33,I63,I75,I99)</f>
        <v>102974.9</v>
      </c>
      <c r="J140" s="98">
        <f t="shared" ref="J140:AE141" si="171">SUM(J33,J63,J75,J99)</f>
        <v>178479</v>
      </c>
      <c r="K140" s="98">
        <f t="shared" si="171"/>
        <v>172257.9</v>
      </c>
      <c r="L140" s="98">
        <f t="shared" si="171"/>
        <v>158436</v>
      </c>
      <c r="M140" s="98">
        <f t="shared" si="171"/>
        <v>156907.29999999999</v>
      </c>
      <c r="N140" s="98">
        <f t="shared" si="171"/>
        <v>162082.19999999998</v>
      </c>
      <c r="O140" s="98">
        <f t="shared" si="171"/>
        <v>162728.59999999998</v>
      </c>
      <c r="P140" s="98">
        <f t="shared" si="171"/>
        <v>359709.5</v>
      </c>
      <c r="Q140" s="98">
        <f t="shared" si="171"/>
        <v>358536.3</v>
      </c>
      <c r="R140" s="98">
        <f t="shared" si="171"/>
        <v>170135.5</v>
      </c>
      <c r="S140" s="98">
        <f t="shared" si="171"/>
        <v>161676.79999999999</v>
      </c>
      <c r="T140" s="98">
        <f t="shared" si="171"/>
        <v>119926.8</v>
      </c>
      <c r="U140" s="98">
        <f t="shared" si="171"/>
        <v>0</v>
      </c>
      <c r="V140" s="98">
        <f t="shared" si="171"/>
        <v>82808.5</v>
      </c>
      <c r="W140" s="98">
        <f t="shared" si="171"/>
        <v>0</v>
      </c>
      <c r="X140" s="98">
        <f t="shared" si="171"/>
        <v>116023.7</v>
      </c>
      <c r="Y140" s="98">
        <f t="shared" si="171"/>
        <v>0</v>
      </c>
      <c r="Z140" s="98">
        <f t="shared" si="171"/>
        <v>117654.8</v>
      </c>
      <c r="AA140" s="98">
        <f t="shared" si="171"/>
        <v>0</v>
      </c>
      <c r="AB140" s="98">
        <f t="shared" si="171"/>
        <v>111321.2</v>
      </c>
      <c r="AC140" s="98">
        <f t="shared" si="171"/>
        <v>0</v>
      </c>
      <c r="AD140" s="98">
        <f t="shared" si="171"/>
        <v>152135.90000000002</v>
      </c>
      <c r="AE140" s="98">
        <f t="shared" si="171"/>
        <v>0</v>
      </c>
      <c r="AF140" s="43"/>
      <c r="AG140" s="15"/>
      <c r="AH140" s="15"/>
      <c r="AI140" s="15"/>
      <c r="AJ140" s="18"/>
      <c r="AK140" s="18"/>
      <c r="AL140" s="18"/>
      <c r="AM140" s="18"/>
      <c r="AN140" s="18"/>
      <c r="AO140" s="18"/>
      <c r="AP140" s="18"/>
      <c r="AQ140" s="18"/>
      <c r="AR140" s="18"/>
      <c r="AS140" s="18"/>
      <c r="AT140" s="18"/>
      <c r="AU140" s="18"/>
      <c r="AV140" s="18"/>
      <c r="AW140" s="18"/>
      <c r="AX140" s="18"/>
      <c r="AY140" s="18"/>
      <c r="AZ140" s="18"/>
      <c r="BA140" s="18"/>
      <c r="BB140" s="18"/>
      <c r="BC140" s="18"/>
      <c r="BD140" s="18"/>
      <c r="BE140" s="18"/>
      <c r="BF140" s="18"/>
      <c r="BG140" s="18"/>
      <c r="BH140" s="18"/>
      <c r="BI140" s="18"/>
      <c r="BJ140" s="18"/>
    </row>
    <row r="141" spans="1:62" ht="18.75" x14ac:dyDescent="0.3">
      <c r="A141" s="107" t="s">
        <v>27</v>
      </c>
      <c r="B141" s="98">
        <f>SUM(B34,B64,B76,B100)</f>
        <v>473730.29999999993</v>
      </c>
      <c r="C141" s="98">
        <f t="shared" si="170"/>
        <v>310152.5</v>
      </c>
      <c r="D141" s="98">
        <f t="shared" si="170"/>
        <v>306388.89999999997</v>
      </c>
      <c r="E141" s="98">
        <f t="shared" si="170"/>
        <v>306388.89999999997</v>
      </c>
      <c r="F141" s="26">
        <f t="shared" si="167"/>
        <v>64.675808154977631</v>
      </c>
      <c r="G141" s="26">
        <f t="shared" si="168"/>
        <v>98.786532431626355</v>
      </c>
      <c r="H141" s="98">
        <f>SUM(H34,H64,H76,H100)</f>
        <v>62614.799999999996</v>
      </c>
      <c r="I141" s="98">
        <f>SUM(I34,I64,I76,I100)</f>
        <v>62322.8</v>
      </c>
      <c r="J141" s="98">
        <f t="shared" si="171"/>
        <v>59133.2</v>
      </c>
      <c r="K141" s="98">
        <f t="shared" si="171"/>
        <v>58936</v>
      </c>
      <c r="L141" s="98">
        <f t="shared" si="171"/>
        <v>49616.4</v>
      </c>
      <c r="M141" s="98">
        <f t="shared" si="171"/>
        <v>48782.700000000004</v>
      </c>
      <c r="N141" s="98">
        <f t="shared" si="171"/>
        <v>51276.5</v>
      </c>
      <c r="O141" s="98">
        <f t="shared" si="171"/>
        <v>52492.1</v>
      </c>
      <c r="P141" s="98">
        <f t="shared" si="171"/>
        <v>46450.9</v>
      </c>
      <c r="Q141" s="98">
        <f t="shared" si="171"/>
        <v>46478.600000000006</v>
      </c>
      <c r="R141" s="98">
        <f t="shared" si="171"/>
        <v>41345.699999999997</v>
      </c>
      <c r="S141" s="98">
        <f t="shared" si="171"/>
        <v>37376.699999999997</v>
      </c>
      <c r="T141" s="98">
        <f t="shared" si="171"/>
        <v>32018.699999999997</v>
      </c>
      <c r="U141" s="98">
        <f t="shared" si="171"/>
        <v>0</v>
      </c>
      <c r="V141" s="98">
        <f t="shared" si="171"/>
        <v>23806.899999999998</v>
      </c>
      <c r="W141" s="98">
        <f t="shared" si="171"/>
        <v>0</v>
      </c>
      <c r="X141" s="98">
        <f t="shared" si="171"/>
        <v>24852.799999999999</v>
      </c>
      <c r="Y141" s="98">
        <f t="shared" si="171"/>
        <v>0</v>
      </c>
      <c r="Z141" s="98">
        <f t="shared" si="171"/>
        <v>25164.2</v>
      </c>
      <c r="AA141" s="98">
        <f t="shared" si="171"/>
        <v>0</v>
      </c>
      <c r="AB141" s="98">
        <f t="shared" si="171"/>
        <v>21969.1</v>
      </c>
      <c r="AC141" s="98">
        <f t="shared" si="171"/>
        <v>0</v>
      </c>
      <c r="AD141" s="98">
        <f t="shared" si="171"/>
        <v>35481.1</v>
      </c>
      <c r="AE141" s="98">
        <f t="shared" si="171"/>
        <v>0</v>
      </c>
      <c r="AF141" s="43"/>
      <c r="AG141" s="15"/>
      <c r="AH141" s="15"/>
      <c r="AI141" s="15"/>
      <c r="AJ141" s="18"/>
      <c r="AK141" s="18"/>
      <c r="AL141" s="18"/>
      <c r="AM141" s="18"/>
      <c r="AN141" s="18"/>
      <c r="AO141" s="18"/>
      <c r="AP141" s="18"/>
      <c r="AQ141" s="18"/>
      <c r="AR141" s="18"/>
      <c r="AS141" s="18"/>
      <c r="AT141" s="18"/>
      <c r="AU141" s="18"/>
      <c r="AV141" s="18"/>
      <c r="AW141" s="18"/>
      <c r="AX141" s="18"/>
      <c r="AY141" s="18"/>
      <c r="AZ141" s="18"/>
      <c r="BA141" s="18"/>
      <c r="BB141" s="18"/>
      <c r="BC141" s="18"/>
      <c r="BD141" s="18"/>
      <c r="BE141" s="18"/>
      <c r="BF141" s="18"/>
      <c r="BG141" s="18"/>
      <c r="BH141" s="18"/>
      <c r="BI141" s="18"/>
      <c r="BJ141" s="18"/>
    </row>
    <row r="142" spans="1:62" ht="18.75" x14ac:dyDescent="0.3">
      <c r="A142" s="107" t="s">
        <v>124</v>
      </c>
      <c r="B142" s="98">
        <f>SUM(B36,B66,B78,B103)</f>
        <v>32748.699999999997</v>
      </c>
      <c r="C142" s="98">
        <f t="shared" ref="C142:E142" si="172">SUM(C36,C66,C78,C103)</f>
        <v>18626.099999999999</v>
      </c>
      <c r="D142" s="98">
        <f t="shared" si="172"/>
        <v>5558.7</v>
      </c>
      <c r="E142" s="98">
        <f t="shared" si="172"/>
        <v>5558.7</v>
      </c>
      <c r="F142" s="122">
        <f t="shared" ref="F142" si="173">IFERROR(E142/B142*100,0)</f>
        <v>16.973803540293204</v>
      </c>
      <c r="G142" s="122">
        <f t="shared" ref="G142" si="174">IFERROR(E142/C142*100,0)</f>
        <v>29.843606552096251</v>
      </c>
      <c r="H142" s="98">
        <f>SUM(H36,H66,H78,H103)</f>
        <v>0</v>
      </c>
      <c r="I142" s="98">
        <f>SUM(I36,I66,I78,I103)</f>
        <v>0</v>
      </c>
      <c r="J142" s="98">
        <f t="shared" ref="J142:AE142" si="175">SUM(J36,J66,J78,J103)</f>
        <v>0</v>
      </c>
      <c r="K142" s="98">
        <f t="shared" si="175"/>
        <v>0</v>
      </c>
      <c r="L142" s="98">
        <f t="shared" si="175"/>
        <v>5558.7</v>
      </c>
      <c r="M142" s="98">
        <f t="shared" si="175"/>
        <v>5558.7</v>
      </c>
      <c r="N142" s="98">
        <f t="shared" si="175"/>
        <v>7274</v>
      </c>
      <c r="O142" s="98">
        <f t="shared" si="175"/>
        <v>0</v>
      </c>
      <c r="P142" s="98">
        <f t="shared" si="175"/>
        <v>5793.4</v>
      </c>
      <c r="Q142" s="98">
        <f t="shared" si="175"/>
        <v>0</v>
      </c>
      <c r="R142" s="98">
        <f t="shared" si="175"/>
        <v>0</v>
      </c>
      <c r="S142" s="98">
        <f t="shared" si="175"/>
        <v>0</v>
      </c>
      <c r="T142" s="98">
        <f t="shared" si="175"/>
        <v>0</v>
      </c>
      <c r="U142" s="98">
        <f t="shared" si="175"/>
        <v>0</v>
      </c>
      <c r="V142" s="98">
        <f t="shared" si="175"/>
        <v>0</v>
      </c>
      <c r="W142" s="98">
        <f t="shared" si="175"/>
        <v>0</v>
      </c>
      <c r="X142" s="98">
        <f t="shared" si="175"/>
        <v>5836.6</v>
      </c>
      <c r="Y142" s="98">
        <f t="shared" si="175"/>
        <v>0</v>
      </c>
      <c r="Z142" s="98">
        <f t="shared" si="175"/>
        <v>4500</v>
      </c>
      <c r="AA142" s="98">
        <f t="shared" si="175"/>
        <v>0</v>
      </c>
      <c r="AB142" s="98">
        <f t="shared" si="175"/>
        <v>3786</v>
      </c>
      <c r="AC142" s="98">
        <f t="shared" si="175"/>
        <v>0</v>
      </c>
      <c r="AD142" s="98">
        <f t="shared" si="175"/>
        <v>0</v>
      </c>
      <c r="AE142" s="98">
        <f t="shared" si="175"/>
        <v>0</v>
      </c>
      <c r="AF142" s="43"/>
      <c r="AG142" s="15"/>
      <c r="AH142" s="15"/>
      <c r="AI142" s="15"/>
      <c r="AJ142" s="18"/>
      <c r="AK142" s="18"/>
      <c r="AL142" s="18"/>
      <c r="AM142" s="18"/>
      <c r="AN142" s="18"/>
      <c r="AO142" s="18"/>
      <c r="AP142" s="18"/>
      <c r="AQ142" s="18"/>
      <c r="AR142" s="18"/>
      <c r="AS142" s="18"/>
      <c r="AT142" s="18"/>
      <c r="AU142" s="18"/>
      <c r="AV142" s="18"/>
      <c r="AW142" s="18"/>
      <c r="AX142" s="18"/>
      <c r="AY142" s="18"/>
      <c r="AZ142" s="18"/>
      <c r="BA142" s="18"/>
      <c r="BB142" s="18"/>
      <c r="BC142" s="18"/>
      <c r="BD142" s="18"/>
      <c r="BE142" s="18"/>
      <c r="BF142" s="18"/>
      <c r="BG142" s="18"/>
      <c r="BH142" s="18"/>
      <c r="BI142" s="18"/>
      <c r="BJ142" s="18"/>
    </row>
    <row r="143" spans="1:62" ht="20.25" x14ac:dyDescent="0.25">
      <c r="A143" s="146" t="s">
        <v>32</v>
      </c>
      <c r="B143" s="147">
        <f>H143+J143+L143+N143+P143+R143+T143+V143+X143+Z143+AB143+AD143</f>
        <v>0</v>
      </c>
      <c r="C143" s="147">
        <f>C146</f>
        <v>0</v>
      </c>
      <c r="D143" s="147">
        <f>D146</f>
        <v>0</v>
      </c>
      <c r="E143" s="147">
        <f>E146</f>
        <v>0</v>
      </c>
      <c r="F143" s="147"/>
      <c r="G143" s="147"/>
      <c r="H143" s="147">
        <f>H146</f>
        <v>0</v>
      </c>
      <c r="I143" s="147">
        <f>I146</f>
        <v>0</v>
      </c>
      <c r="J143" s="147">
        <f t="shared" ref="J143:AD143" si="176">J146</f>
        <v>0</v>
      </c>
      <c r="K143" s="147">
        <f>K146</f>
        <v>0</v>
      </c>
      <c r="L143" s="147">
        <f t="shared" si="176"/>
        <v>0</v>
      </c>
      <c r="M143" s="147">
        <f>M146</f>
        <v>0</v>
      </c>
      <c r="N143" s="147">
        <f t="shared" si="176"/>
        <v>0</v>
      </c>
      <c r="O143" s="147">
        <f>O146</f>
        <v>0</v>
      </c>
      <c r="P143" s="147">
        <f t="shared" si="176"/>
        <v>0</v>
      </c>
      <c r="Q143" s="147">
        <f>Q146</f>
        <v>0</v>
      </c>
      <c r="R143" s="147">
        <f t="shared" si="176"/>
        <v>0</v>
      </c>
      <c r="S143" s="147">
        <f>S146</f>
        <v>0</v>
      </c>
      <c r="T143" s="147">
        <f t="shared" si="176"/>
        <v>0</v>
      </c>
      <c r="U143" s="147">
        <f>U146</f>
        <v>0</v>
      </c>
      <c r="V143" s="147">
        <f t="shared" si="176"/>
        <v>0</v>
      </c>
      <c r="W143" s="147">
        <f>W146</f>
        <v>0</v>
      </c>
      <c r="X143" s="147">
        <f t="shared" si="176"/>
        <v>0</v>
      </c>
      <c r="Y143" s="147">
        <f>Y146</f>
        <v>0</v>
      </c>
      <c r="Z143" s="147">
        <f t="shared" si="176"/>
        <v>0</v>
      </c>
      <c r="AA143" s="147">
        <f>AA146</f>
        <v>0</v>
      </c>
      <c r="AB143" s="147">
        <f t="shared" si="176"/>
        <v>0</v>
      </c>
      <c r="AC143" s="147">
        <f>AC146</f>
        <v>0</v>
      </c>
      <c r="AD143" s="148">
        <f t="shared" si="176"/>
        <v>0</v>
      </c>
      <c r="AE143" s="123"/>
      <c r="AF143" s="36"/>
      <c r="AG143" s="15"/>
      <c r="AH143" s="15"/>
      <c r="AI143" s="15"/>
      <c r="AJ143" s="18"/>
      <c r="AK143" s="18"/>
      <c r="AL143" s="18"/>
      <c r="AM143" s="18"/>
      <c r="AN143" s="18"/>
      <c r="AO143" s="18"/>
      <c r="AP143" s="18"/>
      <c r="AQ143" s="18"/>
      <c r="AR143" s="18"/>
      <c r="AS143" s="18"/>
      <c r="AT143" s="18"/>
      <c r="AU143" s="18"/>
      <c r="AV143" s="18"/>
      <c r="AW143" s="18"/>
      <c r="AX143" s="18"/>
      <c r="AY143" s="18"/>
      <c r="AZ143" s="18"/>
      <c r="BA143" s="18"/>
      <c r="BB143" s="18"/>
      <c r="BC143" s="18"/>
      <c r="BD143" s="18"/>
      <c r="BE143" s="18"/>
      <c r="BF143" s="18"/>
      <c r="BG143" s="18"/>
      <c r="BH143" s="18"/>
      <c r="BI143" s="18"/>
      <c r="BJ143" s="18"/>
    </row>
    <row r="144" spans="1:62" ht="20.25" x14ac:dyDescent="0.25">
      <c r="A144" s="90" t="s">
        <v>126</v>
      </c>
      <c r="B144" s="113"/>
      <c r="C144" s="113"/>
      <c r="D144" s="113"/>
      <c r="E144" s="113"/>
      <c r="F144" s="113"/>
      <c r="G144" s="113"/>
      <c r="H144" s="113"/>
      <c r="I144" s="113"/>
      <c r="J144" s="113"/>
      <c r="K144" s="113"/>
      <c r="L144" s="113"/>
      <c r="M144" s="113"/>
      <c r="N144" s="113"/>
      <c r="O144" s="113"/>
      <c r="P144" s="113"/>
      <c r="Q144" s="113"/>
      <c r="R144" s="113"/>
      <c r="S144" s="113"/>
      <c r="T144" s="113"/>
      <c r="U144" s="113"/>
      <c r="V144" s="113"/>
      <c r="W144" s="113"/>
      <c r="X144" s="113"/>
      <c r="Y144" s="113"/>
      <c r="Z144" s="113"/>
      <c r="AA144" s="113"/>
      <c r="AB144" s="113"/>
      <c r="AC144" s="113"/>
      <c r="AD144" s="113"/>
      <c r="AE144" s="95"/>
      <c r="AF144" s="36"/>
      <c r="AG144" s="15"/>
      <c r="AH144" s="15"/>
      <c r="AI144" s="15"/>
      <c r="AJ144" s="18"/>
      <c r="AK144" s="18"/>
      <c r="AL144" s="18"/>
      <c r="AM144" s="18"/>
      <c r="AN144" s="18"/>
      <c r="AO144" s="18"/>
      <c r="AP144" s="18"/>
      <c r="AQ144" s="18"/>
      <c r="AR144" s="18"/>
      <c r="AS144" s="18"/>
      <c r="AT144" s="18"/>
      <c r="AU144" s="18"/>
      <c r="AV144" s="18"/>
      <c r="AW144" s="18"/>
      <c r="AX144" s="18"/>
      <c r="AY144" s="18"/>
      <c r="AZ144" s="18"/>
      <c r="BA144" s="18"/>
      <c r="BB144" s="18"/>
      <c r="BC144" s="18"/>
      <c r="BD144" s="18"/>
      <c r="BE144" s="18"/>
      <c r="BF144" s="18"/>
      <c r="BG144" s="18"/>
      <c r="BH144" s="18"/>
      <c r="BI144" s="18"/>
      <c r="BJ144" s="18"/>
    </row>
    <row r="145" spans="1:62" ht="20.25" x14ac:dyDescent="0.25">
      <c r="A145" s="141" t="s">
        <v>75</v>
      </c>
      <c r="B145" s="142"/>
      <c r="C145" s="142"/>
      <c r="D145" s="142"/>
      <c r="E145" s="142"/>
      <c r="F145" s="142"/>
      <c r="G145" s="142"/>
      <c r="H145" s="142"/>
      <c r="I145" s="142"/>
      <c r="J145" s="142"/>
      <c r="K145" s="142"/>
      <c r="L145" s="142"/>
      <c r="M145" s="142"/>
      <c r="N145" s="142"/>
      <c r="O145" s="142"/>
      <c r="P145" s="142"/>
      <c r="Q145" s="142"/>
      <c r="R145" s="142"/>
      <c r="S145" s="142"/>
      <c r="T145" s="142"/>
      <c r="U145" s="142"/>
      <c r="V145" s="142"/>
      <c r="W145" s="142"/>
      <c r="X145" s="142"/>
      <c r="Y145" s="142"/>
      <c r="Z145" s="142"/>
      <c r="AA145" s="142"/>
      <c r="AB145" s="142"/>
      <c r="AC145" s="142"/>
      <c r="AD145" s="142"/>
      <c r="AE145" s="145"/>
      <c r="AF145" s="36"/>
      <c r="AG145" s="15"/>
      <c r="AH145" s="15"/>
      <c r="AI145" s="15"/>
      <c r="AJ145" s="18"/>
      <c r="AK145" s="18"/>
      <c r="AL145" s="18"/>
      <c r="AM145" s="18"/>
      <c r="AN145" s="18"/>
      <c r="AO145" s="18"/>
      <c r="AP145" s="18"/>
      <c r="AQ145" s="18"/>
      <c r="AR145" s="18"/>
      <c r="AS145" s="18"/>
      <c r="AT145" s="18"/>
      <c r="AU145" s="18"/>
      <c r="AV145" s="18"/>
      <c r="AW145" s="18"/>
      <c r="AX145" s="18"/>
      <c r="AY145" s="18"/>
      <c r="AZ145" s="18"/>
      <c r="BA145" s="18"/>
      <c r="BB145" s="18"/>
      <c r="BC145" s="18"/>
      <c r="BD145" s="18"/>
      <c r="BE145" s="18"/>
      <c r="BF145" s="18"/>
      <c r="BG145" s="18"/>
      <c r="BH145" s="18"/>
      <c r="BI145" s="18"/>
      <c r="BJ145" s="18"/>
    </row>
    <row r="146" spans="1:62" ht="18.75" x14ac:dyDescent="0.3">
      <c r="A146" s="19" t="s">
        <v>25</v>
      </c>
      <c r="B146" s="13">
        <f>H146+J146+L146+N146+P146+R146+T146+V146+X146+Z146+AB146+AD146</f>
        <v>0</v>
      </c>
      <c r="C146" s="13">
        <f>SUM(C147:C150)</f>
        <v>0</v>
      </c>
      <c r="D146" s="13">
        <f t="shared" ref="D146:E146" si="177">SUM(D147:D150)</f>
        <v>0</v>
      </c>
      <c r="E146" s="13">
        <f t="shared" si="177"/>
        <v>0</v>
      </c>
      <c r="F146" s="122">
        <f t="shared" ref="F146:F150" si="178">IFERROR(E146/B146*100,0)</f>
        <v>0</v>
      </c>
      <c r="G146" s="122">
        <f t="shared" ref="G146:G150" si="179">IFERROR(E146/C146*100,0)</f>
        <v>0</v>
      </c>
      <c r="H146" s="13">
        <f>SUM(H147:H150)</f>
        <v>0</v>
      </c>
      <c r="I146" s="13">
        <f t="shared" ref="I146:AE146" si="180">SUM(I147:I150)</f>
        <v>0</v>
      </c>
      <c r="J146" s="13">
        <f t="shared" si="180"/>
        <v>0</v>
      </c>
      <c r="K146" s="13">
        <f t="shared" si="180"/>
        <v>0</v>
      </c>
      <c r="L146" s="13">
        <f t="shared" si="180"/>
        <v>0</v>
      </c>
      <c r="M146" s="13">
        <f t="shared" si="180"/>
        <v>0</v>
      </c>
      <c r="N146" s="13">
        <f t="shared" si="180"/>
        <v>0</v>
      </c>
      <c r="O146" s="13">
        <f t="shared" si="180"/>
        <v>0</v>
      </c>
      <c r="P146" s="13">
        <f t="shared" si="180"/>
        <v>0</v>
      </c>
      <c r="Q146" s="13">
        <f t="shared" si="180"/>
        <v>0</v>
      </c>
      <c r="R146" s="13">
        <f t="shared" si="180"/>
        <v>0</v>
      </c>
      <c r="S146" s="13">
        <f t="shared" si="180"/>
        <v>0</v>
      </c>
      <c r="T146" s="13">
        <f t="shared" si="180"/>
        <v>0</v>
      </c>
      <c r="U146" s="13">
        <f t="shared" si="180"/>
        <v>0</v>
      </c>
      <c r="V146" s="13">
        <f t="shared" si="180"/>
        <v>0</v>
      </c>
      <c r="W146" s="13">
        <f t="shared" si="180"/>
        <v>0</v>
      </c>
      <c r="X146" s="13">
        <f t="shared" si="180"/>
        <v>0</v>
      </c>
      <c r="Y146" s="13">
        <f t="shared" si="180"/>
        <v>0</v>
      </c>
      <c r="Z146" s="13">
        <f t="shared" si="180"/>
        <v>0</v>
      </c>
      <c r="AA146" s="13">
        <f t="shared" si="180"/>
        <v>0</v>
      </c>
      <c r="AB146" s="13">
        <f t="shared" si="180"/>
        <v>0</v>
      </c>
      <c r="AC146" s="13">
        <f t="shared" si="180"/>
        <v>0</v>
      </c>
      <c r="AD146" s="13">
        <f t="shared" si="180"/>
        <v>0</v>
      </c>
      <c r="AE146" s="13">
        <f t="shared" si="180"/>
        <v>0</v>
      </c>
      <c r="AF146" s="36"/>
      <c r="AG146" s="15"/>
      <c r="AH146" s="15"/>
      <c r="AI146" s="15"/>
      <c r="AJ146" s="18"/>
      <c r="AK146" s="18"/>
      <c r="AL146" s="18"/>
      <c r="AM146" s="18"/>
      <c r="AN146" s="18"/>
      <c r="AO146" s="18"/>
      <c r="AP146" s="18"/>
      <c r="AQ146" s="18"/>
      <c r="AR146" s="18"/>
      <c r="AS146" s="18"/>
      <c r="AT146" s="18"/>
      <c r="AU146" s="18"/>
      <c r="AV146" s="18"/>
      <c r="AW146" s="18"/>
      <c r="AX146" s="18"/>
      <c r="AY146" s="18"/>
      <c r="AZ146" s="18"/>
      <c r="BA146" s="18"/>
      <c r="BB146" s="18"/>
      <c r="BC146" s="18"/>
      <c r="BD146" s="18"/>
      <c r="BE146" s="18"/>
      <c r="BF146" s="18"/>
      <c r="BG146" s="18"/>
      <c r="BH146" s="18"/>
      <c r="BI146" s="18"/>
      <c r="BJ146" s="18"/>
    </row>
    <row r="147" spans="1:62" ht="18.75" x14ac:dyDescent="0.3">
      <c r="A147" s="22" t="s">
        <v>26</v>
      </c>
      <c r="B147" s="23">
        <f t="shared" ref="B147:B150" si="181">H147+J147+L147+N147+P147+R147+T147+V147+X147+Z147+AB147+AD147</f>
        <v>0</v>
      </c>
      <c r="C147" s="23">
        <f>H147</f>
        <v>0</v>
      </c>
      <c r="D147" s="23">
        <f>D153</f>
        <v>0</v>
      </c>
      <c r="E147" s="23">
        <f>I147+K147+M147+O147+Q147+S147+U147+W147+Y147+AA147+AC147+AE147</f>
        <v>0</v>
      </c>
      <c r="F147" s="121">
        <f t="shared" si="178"/>
        <v>0</v>
      </c>
      <c r="G147" s="121">
        <f t="shared" si="179"/>
        <v>0</v>
      </c>
      <c r="H147" s="23">
        <f>H153</f>
        <v>0</v>
      </c>
      <c r="I147" s="23">
        <f t="shared" ref="I147:AE150" si="182">I153</f>
        <v>0</v>
      </c>
      <c r="J147" s="23">
        <f t="shared" si="182"/>
        <v>0</v>
      </c>
      <c r="K147" s="23">
        <f t="shared" si="182"/>
        <v>0</v>
      </c>
      <c r="L147" s="23">
        <f t="shared" si="182"/>
        <v>0</v>
      </c>
      <c r="M147" s="23">
        <f t="shared" si="182"/>
        <v>0</v>
      </c>
      <c r="N147" s="23">
        <f t="shared" si="182"/>
        <v>0</v>
      </c>
      <c r="O147" s="23">
        <f t="shared" si="182"/>
        <v>0</v>
      </c>
      <c r="P147" s="23">
        <f t="shared" si="182"/>
        <v>0</v>
      </c>
      <c r="Q147" s="23">
        <f t="shared" si="182"/>
        <v>0</v>
      </c>
      <c r="R147" s="23">
        <f t="shared" si="182"/>
        <v>0</v>
      </c>
      <c r="S147" s="23">
        <f t="shared" si="182"/>
        <v>0</v>
      </c>
      <c r="T147" s="23">
        <f t="shared" si="182"/>
        <v>0</v>
      </c>
      <c r="U147" s="23">
        <f t="shared" si="182"/>
        <v>0</v>
      </c>
      <c r="V147" s="23">
        <f t="shared" si="182"/>
        <v>0</v>
      </c>
      <c r="W147" s="23">
        <f t="shared" si="182"/>
        <v>0</v>
      </c>
      <c r="X147" s="23">
        <f t="shared" si="182"/>
        <v>0</v>
      </c>
      <c r="Y147" s="23">
        <f t="shared" si="182"/>
        <v>0</v>
      </c>
      <c r="Z147" s="23">
        <f t="shared" si="182"/>
        <v>0</v>
      </c>
      <c r="AA147" s="23">
        <f t="shared" si="182"/>
        <v>0</v>
      </c>
      <c r="AB147" s="23">
        <f t="shared" si="182"/>
        <v>0</v>
      </c>
      <c r="AC147" s="23">
        <f t="shared" si="182"/>
        <v>0</v>
      </c>
      <c r="AD147" s="23">
        <f t="shared" si="182"/>
        <v>0</v>
      </c>
      <c r="AE147" s="23">
        <f t="shared" si="182"/>
        <v>0</v>
      </c>
      <c r="AF147" s="36"/>
      <c r="AG147" s="15"/>
      <c r="AH147" s="15"/>
      <c r="AI147" s="15"/>
      <c r="AJ147" s="18"/>
      <c r="AK147" s="18"/>
      <c r="AL147" s="18"/>
      <c r="AM147" s="18"/>
      <c r="AN147" s="18"/>
      <c r="AO147" s="18"/>
      <c r="AP147" s="18"/>
      <c r="AQ147" s="18"/>
      <c r="AR147" s="18"/>
      <c r="AS147" s="18"/>
      <c r="AT147" s="18"/>
      <c r="AU147" s="18"/>
      <c r="AV147" s="18"/>
      <c r="AW147" s="18"/>
      <c r="AX147" s="18"/>
      <c r="AY147" s="18"/>
      <c r="AZ147" s="18"/>
      <c r="BA147" s="18"/>
      <c r="BB147" s="18"/>
      <c r="BC147" s="18"/>
      <c r="BD147" s="18"/>
      <c r="BE147" s="18"/>
      <c r="BF147" s="18"/>
      <c r="BG147" s="18"/>
      <c r="BH147" s="18"/>
      <c r="BI147" s="18"/>
      <c r="BJ147" s="18"/>
    </row>
    <row r="148" spans="1:62" ht="18.75" x14ac:dyDescent="0.3">
      <c r="A148" s="22" t="s">
        <v>27</v>
      </c>
      <c r="B148" s="23">
        <f t="shared" si="181"/>
        <v>0</v>
      </c>
      <c r="C148" s="23">
        <f t="shared" ref="C148:C150" si="183">H148</f>
        <v>0</v>
      </c>
      <c r="D148" s="23">
        <f t="shared" ref="D148:D150" si="184">D154</f>
        <v>0</v>
      </c>
      <c r="E148" s="23">
        <f t="shared" ref="E148:E150" si="185">I148+K148+M148+O148+Q148+S148+U148+W148+Y148+AA148+AC148+AE148</f>
        <v>0</v>
      </c>
      <c r="F148" s="121">
        <f t="shared" si="178"/>
        <v>0</v>
      </c>
      <c r="G148" s="121">
        <f t="shared" si="179"/>
        <v>0</v>
      </c>
      <c r="H148" s="23">
        <f t="shared" ref="H148:W150" si="186">H154</f>
        <v>0</v>
      </c>
      <c r="I148" s="23">
        <f t="shared" si="186"/>
        <v>0</v>
      </c>
      <c r="J148" s="23">
        <f t="shared" si="186"/>
        <v>0</v>
      </c>
      <c r="K148" s="23">
        <f t="shared" si="186"/>
        <v>0</v>
      </c>
      <c r="L148" s="23">
        <f t="shared" si="186"/>
        <v>0</v>
      </c>
      <c r="M148" s="23">
        <f t="shared" si="186"/>
        <v>0</v>
      </c>
      <c r="N148" s="23">
        <f t="shared" si="186"/>
        <v>0</v>
      </c>
      <c r="O148" s="23">
        <f t="shared" si="186"/>
        <v>0</v>
      </c>
      <c r="P148" s="23">
        <f t="shared" si="186"/>
        <v>0</v>
      </c>
      <c r="Q148" s="23">
        <f t="shared" si="186"/>
        <v>0</v>
      </c>
      <c r="R148" s="23">
        <f t="shared" si="186"/>
        <v>0</v>
      </c>
      <c r="S148" s="23">
        <f t="shared" si="186"/>
        <v>0</v>
      </c>
      <c r="T148" s="23">
        <f t="shared" si="186"/>
        <v>0</v>
      </c>
      <c r="U148" s="23">
        <f t="shared" si="186"/>
        <v>0</v>
      </c>
      <c r="V148" s="23">
        <f t="shared" si="186"/>
        <v>0</v>
      </c>
      <c r="W148" s="23">
        <f t="shared" si="186"/>
        <v>0</v>
      </c>
      <c r="X148" s="23">
        <f t="shared" si="182"/>
        <v>0</v>
      </c>
      <c r="Y148" s="23">
        <f t="shared" si="182"/>
        <v>0</v>
      </c>
      <c r="Z148" s="23">
        <f t="shared" si="182"/>
        <v>0</v>
      </c>
      <c r="AA148" s="23">
        <f t="shared" si="182"/>
        <v>0</v>
      </c>
      <c r="AB148" s="23">
        <f t="shared" si="182"/>
        <v>0</v>
      </c>
      <c r="AC148" s="23">
        <f t="shared" si="182"/>
        <v>0</v>
      </c>
      <c r="AD148" s="23">
        <f t="shared" si="182"/>
        <v>0</v>
      </c>
      <c r="AE148" s="23">
        <f t="shared" si="182"/>
        <v>0</v>
      </c>
      <c r="AF148" s="36"/>
      <c r="AG148" s="15"/>
      <c r="AH148" s="15"/>
      <c r="AI148" s="15"/>
      <c r="AJ148" s="18"/>
      <c r="AK148" s="18"/>
      <c r="AL148" s="18"/>
      <c r="AM148" s="18"/>
      <c r="AN148" s="18"/>
      <c r="AO148" s="18"/>
      <c r="AP148" s="18"/>
      <c r="AQ148" s="18"/>
      <c r="AR148" s="18"/>
      <c r="AS148" s="18"/>
      <c r="AT148" s="18"/>
      <c r="AU148" s="18"/>
      <c r="AV148" s="18"/>
      <c r="AW148" s="18"/>
      <c r="AX148" s="18"/>
      <c r="AY148" s="18"/>
      <c r="AZ148" s="18"/>
      <c r="BA148" s="18"/>
      <c r="BB148" s="18"/>
      <c r="BC148" s="18"/>
      <c r="BD148" s="18"/>
      <c r="BE148" s="18"/>
      <c r="BF148" s="18"/>
      <c r="BG148" s="18"/>
      <c r="BH148" s="18"/>
      <c r="BI148" s="18"/>
      <c r="BJ148" s="18"/>
    </row>
    <row r="149" spans="1:62" ht="18.75" x14ac:dyDescent="0.3">
      <c r="A149" s="22" t="s">
        <v>28</v>
      </c>
      <c r="B149" s="23">
        <f t="shared" si="181"/>
        <v>0</v>
      </c>
      <c r="C149" s="23">
        <f t="shared" si="183"/>
        <v>0</v>
      </c>
      <c r="D149" s="23">
        <f t="shared" si="184"/>
        <v>0</v>
      </c>
      <c r="E149" s="23">
        <f t="shared" si="185"/>
        <v>0</v>
      </c>
      <c r="F149" s="121">
        <f t="shared" si="178"/>
        <v>0</v>
      </c>
      <c r="G149" s="121">
        <f t="shared" si="179"/>
        <v>0</v>
      </c>
      <c r="H149" s="23">
        <f t="shared" si="186"/>
        <v>0</v>
      </c>
      <c r="I149" s="23">
        <f t="shared" si="182"/>
        <v>0</v>
      </c>
      <c r="J149" s="23">
        <f t="shared" si="182"/>
        <v>0</v>
      </c>
      <c r="K149" s="23">
        <f t="shared" si="182"/>
        <v>0</v>
      </c>
      <c r="L149" s="23">
        <f t="shared" si="182"/>
        <v>0</v>
      </c>
      <c r="M149" s="23">
        <f t="shared" si="182"/>
        <v>0</v>
      </c>
      <c r="N149" s="23">
        <f t="shared" si="182"/>
        <v>0</v>
      </c>
      <c r="O149" s="23">
        <f t="shared" si="182"/>
        <v>0</v>
      </c>
      <c r="P149" s="23">
        <f t="shared" si="182"/>
        <v>0</v>
      </c>
      <c r="Q149" s="23">
        <f t="shared" si="182"/>
        <v>0</v>
      </c>
      <c r="R149" s="23">
        <f t="shared" si="182"/>
        <v>0</v>
      </c>
      <c r="S149" s="23">
        <f t="shared" si="182"/>
        <v>0</v>
      </c>
      <c r="T149" s="23">
        <f t="shared" si="182"/>
        <v>0</v>
      </c>
      <c r="U149" s="23">
        <f t="shared" si="182"/>
        <v>0</v>
      </c>
      <c r="V149" s="23">
        <f t="shared" si="182"/>
        <v>0</v>
      </c>
      <c r="W149" s="23">
        <f t="shared" si="182"/>
        <v>0</v>
      </c>
      <c r="X149" s="23">
        <f t="shared" si="182"/>
        <v>0</v>
      </c>
      <c r="Y149" s="23">
        <f t="shared" si="182"/>
        <v>0</v>
      </c>
      <c r="Z149" s="23">
        <f t="shared" si="182"/>
        <v>0</v>
      </c>
      <c r="AA149" s="23">
        <f t="shared" si="182"/>
        <v>0</v>
      </c>
      <c r="AB149" s="23">
        <f t="shared" si="182"/>
        <v>0</v>
      </c>
      <c r="AC149" s="23">
        <f t="shared" si="182"/>
        <v>0</v>
      </c>
      <c r="AD149" s="23">
        <f t="shared" si="182"/>
        <v>0</v>
      </c>
      <c r="AE149" s="23">
        <f t="shared" si="182"/>
        <v>0</v>
      </c>
      <c r="AF149" s="36"/>
      <c r="AG149" s="15"/>
      <c r="AH149" s="15"/>
      <c r="AI149" s="15"/>
      <c r="AJ149" s="18"/>
      <c r="AK149" s="18"/>
      <c r="AL149" s="18"/>
      <c r="AM149" s="18"/>
      <c r="AN149" s="18"/>
      <c r="AO149" s="18"/>
      <c r="AP149" s="18"/>
      <c r="AQ149" s="18"/>
      <c r="AR149" s="18"/>
      <c r="AS149" s="18"/>
      <c r="AT149" s="18"/>
      <c r="AU149" s="18"/>
      <c r="AV149" s="18"/>
      <c r="AW149" s="18"/>
      <c r="AX149" s="18"/>
      <c r="AY149" s="18"/>
      <c r="AZ149" s="18"/>
      <c r="BA149" s="18"/>
      <c r="BB149" s="18"/>
      <c r="BC149" s="18"/>
      <c r="BD149" s="18"/>
      <c r="BE149" s="18"/>
      <c r="BF149" s="18"/>
      <c r="BG149" s="18"/>
      <c r="BH149" s="18"/>
      <c r="BI149" s="18"/>
      <c r="BJ149" s="18"/>
    </row>
    <row r="150" spans="1:62" ht="18.75" x14ac:dyDescent="0.3">
      <c r="A150" s="22" t="s">
        <v>29</v>
      </c>
      <c r="B150" s="23">
        <f t="shared" si="181"/>
        <v>0</v>
      </c>
      <c r="C150" s="23">
        <f t="shared" si="183"/>
        <v>0</v>
      </c>
      <c r="D150" s="23">
        <f t="shared" si="184"/>
        <v>0</v>
      </c>
      <c r="E150" s="23">
        <f t="shared" si="185"/>
        <v>0</v>
      </c>
      <c r="F150" s="121">
        <f t="shared" si="178"/>
        <v>0</v>
      </c>
      <c r="G150" s="121">
        <f t="shared" si="179"/>
        <v>0</v>
      </c>
      <c r="H150" s="23">
        <f t="shared" si="186"/>
        <v>0</v>
      </c>
      <c r="I150" s="23">
        <f t="shared" si="182"/>
        <v>0</v>
      </c>
      <c r="J150" s="23">
        <f t="shared" si="182"/>
        <v>0</v>
      </c>
      <c r="K150" s="23">
        <f t="shared" si="182"/>
        <v>0</v>
      </c>
      <c r="L150" s="23">
        <f t="shared" si="182"/>
        <v>0</v>
      </c>
      <c r="M150" s="23">
        <f t="shared" si="182"/>
        <v>0</v>
      </c>
      <c r="N150" s="23">
        <f t="shared" si="182"/>
        <v>0</v>
      </c>
      <c r="O150" s="23">
        <f t="shared" si="182"/>
        <v>0</v>
      </c>
      <c r="P150" s="23">
        <f t="shared" si="182"/>
        <v>0</v>
      </c>
      <c r="Q150" s="23">
        <f t="shared" si="182"/>
        <v>0</v>
      </c>
      <c r="R150" s="23">
        <f t="shared" si="182"/>
        <v>0</v>
      </c>
      <c r="S150" s="23">
        <f t="shared" si="182"/>
        <v>0</v>
      </c>
      <c r="T150" s="23">
        <f t="shared" si="182"/>
        <v>0</v>
      </c>
      <c r="U150" s="23">
        <f t="shared" si="182"/>
        <v>0</v>
      </c>
      <c r="V150" s="23">
        <f t="shared" si="182"/>
        <v>0</v>
      </c>
      <c r="W150" s="23">
        <f t="shared" si="182"/>
        <v>0</v>
      </c>
      <c r="X150" s="23">
        <f t="shared" si="182"/>
        <v>0</v>
      </c>
      <c r="Y150" s="23">
        <f t="shared" si="182"/>
        <v>0</v>
      </c>
      <c r="Z150" s="23">
        <f t="shared" si="182"/>
        <v>0</v>
      </c>
      <c r="AA150" s="23">
        <f t="shared" si="182"/>
        <v>0</v>
      </c>
      <c r="AB150" s="23">
        <f t="shared" si="182"/>
        <v>0</v>
      </c>
      <c r="AC150" s="23">
        <f t="shared" si="182"/>
        <v>0</v>
      </c>
      <c r="AD150" s="23">
        <f t="shared" si="182"/>
        <v>0</v>
      </c>
      <c r="AE150" s="23">
        <f t="shared" si="182"/>
        <v>0</v>
      </c>
      <c r="AF150" s="36"/>
      <c r="AG150" s="15"/>
      <c r="AH150" s="15"/>
      <c r="AI150" s="15"/>
      <c r="AJ150" s="18"/>
      <c r="AK150" s="18"/>
      <c r="AL150" s="18"/>
      <c r="AM150" s="18"/>
      <c r="AN150" s="18"/>
      <c r="AO150" s="18"/>
      <c r="AP150" s="18"/>
      <c r="AQ150" s="18"/>
      <c r="AR150" s="18"/>
      <c r="AS150" s="18"/>
      <c r="AT150" s="18"/>
      <c r="AU150" s="18"/>
      <c r="AV150" s="18"/>
      <c r="AW150" s="18"/>
      <c r="AX150" s="18"/>
      <c r="AY150" s="18"/>
      <c r="AZ150" s="18"/>
      <c r="BA150" s="18"/>
      <c r="BB150" s="18"/>
      <c r="BC150" s="18"/>
      <c r="BD150" s="18"/>
      <c r="BE150" s="18"/>
      <c r="BF150" s="18"/>
      <c r="BG150" s="18"/>
      <c r="BH150" s="18"/>
      <c r="BI150" s="18"/>
      <c r="BJ150" s="18"/>
    </row>
    <row r="151" spans="1:62" ht="18.75" x14ac:dyDescent="0.25">
      <c r="A151" s="136" t="s">
        <v>33</v>
      </c>
      <c r="B151" s="137"/>
      <c r="C151" s="137"/>
      <c r="D151" s="137"/>
      <c r="E151" s="137"/>
      <c r="F151" s="137"/>
      <c r="G151" s="137"/>
      <c r="H151" s="137"/>
      <c r="I151" s="137"/>
      <c r="J151" s="137"/>
      <c r="K151" s="137"/>
      <c r="L151" s="137"/>
      <c r="M151" s="137"/>
      <c r="N151" s="137"/>
      <c r="O151" s="137"/>
      <c r="P151" s="137"/>
      <c r="Q151" s="137"/>
      <c r="R151" s="137"/>
      <c r="S151" s="137"/>
      <c r="T151" s="137"/>
      <c r="U151" s="137"/>
      <c r="V151" s="137"/>
      <c r="W151" s="137"/>
      <c r="X151" s="137"/>
      <c r="Y151" s="137"/>
      <c r="Z151" s="137"/>
      <c r="AA151" s="137"/>
      <c r="AB151" s="137"/>
      <c r="AC151" s="137"/>
      <c r="AD151" s="137"/>
      <c r="AE151" s="138"/>
      <c r="AF151" s="36"/>
      <c r="AG151" s="15"/>
      <c r="AH151" s="15"/>
      <c r="AI151" s="15"/>
      <c r="AJ151" s="18"/>
      <c r="AK151" s="18"/>
      <c r="AL151" s="18"/>
      <c r="AM151" s="18"/>
      <c r="AN151" s="18"/>
      <c r="AO151" s="18"/>
      <c r="AP151" s="18"/>
      <c r="AQ151" s="18"/>
      <c r="AR151" s="18"/>
      <c r="AS151" s="18"/>
      <c r="AT151" s="18"/>
      <c r="AU151" s="18"/>
      <c r="AV151" s="18"/>
      <c r="AW151" s="18"/>
      <c r="AX151" s="18"/>
      <c r="AY151" s="18"/>
      <c r="AZ151" s="18"/>
      <c r="BA151" s="18"/>
      <c r="BB151" s="18"/>
      <c r="BC151" s="18"/>
      <c r="BD151" s="18"/>
      <c r="BE151" s="18"/>
      <c r="BF151" s="18"/>
      <c r="BG151" s="18"/>
      <c r="BH151" s="18"/>
      <c r="BI151" s="18"/>
      <c r="BJ151" s="18"/>
    </row>
    <row r="152" spans="1:62" ht="18.75" x14ac:dyDescent="0.3">
      <c r="A152" s="19" t="s">
        <v>25</v>
      </c>
      <c r="B152" s="27">
        <f>H152+J152+L152+N152+P152+R152+T152+V152+X152+Z152+AB152+AD152</f>
        <v>0</v>
      </c>
      <c r="C152" s="20">
        <f>SUM(C153:C156)</f>
        <v>0</v>
      </c>
      <c r="D152" s="20">
        <f t="shared" ref="D152:E152" si="187">SUM(D153:D156)</f>
        <v>0</v>
      </c>
      <c r="E152" s="20">
        <f t="shared" si="187"/>
        <v>0</v>
      </c>
      <c r="F152" s="122">
        <f t="shared" ref="F152:F161" si="188">IFERROR(E152/B152*100,0)</f>
        <v>0</v>
      </c>
      <c r="G152" s="122">
        <f t="shared" ref="G152:G161" si="189">IFERROR(E152/C152*100,0)</f>
        <v>0</v>
      </c>
      <c r="H152" s="13">
        <f t="shared" ref="H152:AE152" si="190">H153+H154+H155+H156</f>
        <v>0</v>
      </c>
      <c r="I152" s="13">
        <f t="shared" si="190"/>
        <v>0</v>
      </c>
      <c r="J152" s="13">
        <f t="shared" si="190"/>
        <v>0</v>
      </c>
      <c r="K152" s="13">
        <f t="shared" si="190"/>
        <v>0</v>
      </c>
      <c r="L152" s="13">
        <f t="shared" si="190"/>
        <v>0</v>
      </c>
      <c r="M152" s="13">
        <f t="shared" si="190"/>
        <v>0</v>
      </c>
      <c r="N152" s="13">
        <f t="shared" si="190"/>
        <v>0</v>
      </c>
      <c r="O152" s="13">
        <f t="shared" si="190"/>
        <v>0</v>
      </c>
      <c r="P152" s="13">
        <f t="shared" si="190"/>
        <v>0</v>
      </c>
      <c r="Q152" s="13">
        <f t="shared" si="190"/>
        <v>0</v>
      </c>
      <c r="R152" s="13">
        <f t="shared" si="190"/>
        <v>0</v>
      </c>
      <c r="S152" s="13">
        <f t="shared" si="190"/>
        <v>0</v>
      </c>
      <c r="T152" s="13">
        <f t="shared" si="190"/>
        <v>0</v>
      </c>
      <c r="U152" s="13">
        <f t="shared" si="190"/>
        <v>0</v>
      </c>
      <c r="V152" s="13">
        <f t="shared" si="190"/>
        <v>0</v>
      </c>
      <c r="W152" s="13">
        <f t="shared" si="190"/>
        <v>0</v>
      </c>
      <c r="X152" s="13">
        <f t="shared" si="190"/>
        <v>0</v>
      </c>
      <c r="Y152" s="13">
        <f t="shared" si="190"/>
        <v>0</v>
      </c>
      <c r="Z152" s="13">
        <f t="shared" si="190"/>
        <v>0</v>
      </c>
      <c r="AA152" s="13">
        <f t="shared" si="190"/>
        <v>0</v>
      </c>
      <c r="AB152" s="13">
        <f t="shared" si="190"/>
        <v>0</v>
      </c>
      <c r="AC152" s="13">
        <f t="shared" si="190"/>
        <v>0</v>
      </c>
      <c r="AD152" s="13">
        <f t="shared" si="190"/>
        <v>0</v>
      </c>
      <c r="AE152" s="13">
        <f t="shared" si="190"/>
        <v>0</v>
      </c>
      <c r="AF152" s="36"/>
      <c r="AG152" s="15"/>
      <c r="AH152" s="15"/>
      <c r="AI152" s="15"/>
      <c r="AJ152" s="18"/>
      <c r="AK152" s="18"/>
      <c r="AL152" s="18"/>
      <c r="AM152" s="18"/>
      <c r="AN152" s="18"/>
      <c r="AO152" s="18"/>
      <c r="AP152" s="18"/>
      <c r="AQ152" s="18"/>
      <c r="AR152" s="18"/>
      <c r="AS152" s="18"/>
      <c r="AT152" s="18"/>
      <c r="AU152" s="18"/>
      <c r="AV152" s="18"/>
      <c r="AW152" s="18"/>
      <c r="AX152" s="18"/>
      <c r="AY152" s="18"/>
      <c r="AZ152" s="18"/>
      <c r="BA152" s="18"/>
      <c r="BB152" s="18"/>
      <c r="BC152" s="18"/>
      <c r="BD152" s="18"/>
      <c r="BE152" s="18"/>
      <c r="BF152" s="18"/>
      <c r="BG152" s="18"/>
      <c r="BH152" s="18"/>
      <c r="BI152" s="18"/>
      <c r="BJ152" s="18"/>
    </row>
    <row r="153" spans="1:62" ht="18.75" x14ac:dyDescent="0.3">
      <c r="A153" s="22" t="s">
        <v>26</v>
      </c>
      <c r="B153" s="28">
        <f>H153+J153+L153+N153+P153+R153+T153+V153+X153+Z153+AB153+AD153</f>
        <v>0</v>
      </c>
      <c r="C153" s="28">
        <f>H153</f>
        <v>0</v>
      </c>
      <c r="D153" s="29"/>
      <c r="E153" s="29">
        <f>I153+K153+M153+O153+Q153+S153+U153+W153+Y153+AA153+AC153+AE153</f>
        <v>0</v>
      </c>
      <c r="F153" s="121">
        <f t="shared" si="188"/>
        <v>0</v>
      </c>
      <c r="G153" s="121">
        <f t="shared" si="189"/>
        <v>0</v>
      </c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36"/>
      <c r="AG153" s="15"/>
      <c r="AH153" s="15"/>
      <c r="AI153" s="15"/>
      <c r="AJ153" s="18"/>
      <c r="AK153" s="18"/>
      <c r="AL153" s="18"/>
      <c r="AM153" s="18"/>
      <c r="AN153" s="18"/>
      <c r="AO153" s="18"/>
      <c r="AP153" s="18"/>
      <c r="AQ153" s="18"/>
      <c r="AR153" s="18"/>
      <c r="AS153" s="18"/>
      <c r="AT153" s="18"/>
      <c r="AU153" s="18"/>
      <c r="AV153" s="18"/>
      <c r="AW153" s="18"/>
      <c r="AX153" s="18"/>
      <c r="AY153" s="18"/>
      <c r="AZ153" s="18"/>
      <c r="BA153" s="18"/>
      <c r="BB153" s="18"/>
      <c r="BC153" s="18"/>
      <c r="BD153" s="18"/>
      <c r="BE153" s="18"/>
      <c r="BF153" s="18"/>
      <c r="BG153" s="18"/>
      <c r="BH153" s="18"/>
      <c r="BI153" s="18"/>
      <c r="BJ153" s="18"/>
    </row>
    <row r="154" spans="1:62" ht="18.75" x14ac:dyDescent="0.3">
      <c r="A154" s="22" t="s">
        <v>27</v>
      </c>
      <c r="B154" s="28">
        <f t="shared" ref="B154:B156" si="191">H154+J154+L154+N154+P154+R154+T154+V154+X154+Z154+AB154+AD154</f>
        <v>0</v>
      </c>
      <c r="C154" s="28">
        <f t="shared" ref="C154:C156" si="192">H154</f>
        <v>0</v>
      </c>
      <c r="D154" s="28"/>
      <c r="E154" s="29">
        <f t="shared" ref="E154:E156" si="193">I154+K154+M154+O154+Q154+S154+U154+W154+Y154+AA154+AC154+AE154</f>
        <v>0</v>
      </c>
      <c r="F154" s="121">
        <f t="shared" si="188"/>
        <v>0</v>
      </c>
      <c r="G154" s="121">
        <f t="shared" si="189"/>
        <v>0</v>
      </c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36"/>
      <c r="AG154" s="15"/>
      <c r="AH154" s="15"/>
      <c r="AI154" s="15"/>
      <c r="AJ154" s="18"/>
      <c r="AK154" s="18"/>
      <c r="AL154" s="18"/>
      <c r="AM154" s="18"/>
      <c r="AN154" s="18"/>
      <c r="AO154" s="18"/>
      <c r="AP154" s="18"/>
      <c r="AQ154" s="18"/>
      <c r="AR154" s="18"/>
      <c r="AS154" s="18"/>
      <c r="AT154" s="18"/>
      <c r="AU154" s="18"/>
      <c r="AV154" s="18"/>
      <c r="AW154" s="18"/>
      <c r="AX154" s="18"/>
      <c r="AY154" s="18"/>
      <c r="AZ154" s="18"/>
      <c r="BA154" s="18"/>
      <c r="BB154" s="18"/>
      <c r="BC154" s="18"/>
      <c r="BD154" s="18"/>
      <c r="BE154" s="18"/>
      <c r="BF154" s="18"/>
      <c r="BG154" s="18"/>
      <c r="BH154" s="18"/>
      <c r="BI154" s="18"/>
      <c r="BJ154" s="18"/>
    </row>
    <row r="155" spans="1:62" ht="18.75" x14ac:dyDescent="0.3">
      <c r="A155" s="22" t="s">
        <v>28</v>
      </c>
      <c r="B155" s="28">
        <f t="shared" si="191"/>
        <v>0</v>
      </c>
      <c r="C155" s="28">
        <f t="shared" si="192"/>
        <v>0</v>
      </c>
      <c r="D155" s="29"/>
      <c r="E155" s="29">
        <f t="shared" si="193"/>
        <v>0</v>
      </c>
      <c r="F155" s="121">
        <f t="shared" si="188"/>
        <v>0</v>
      </c>
      <c r="G155" s="121">
        <f t="shared" si="189"/>
        <v>0</v>
      </c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36"/>
      <c r="AG155" s="15"/>
      <c r="AH155" s="15"/>
      <c r="AI155" s="15"/>
      <c r="AJ155" s="18"/>
      <c r="AK155" s="18"/>
      <c r="AL155" s="18"/>
      <c r="AM155" s="18"/>
      <c r="AN155" s="18"/>
      <c r="AO155" s="18"/>
      <c r="AP155" s="18"/>
      <c r="AQ155" s="18"/>
      <c r="AR155" s="18"/>
      <c r="AS155" s="18"/>
      <c r="AT155" s="18"/>
      <c r="AU155" s="18"/>
      <c r="AV155" s="18"/>
      <c r="AW155" s="18"/>
      <c r="AX155" s="18"/>
      <c r="AY155" s="18"/>
      <c r="AZ155" s="18"/>
      <c r="BA155" s="18"/>
      <c r="BB155" s="18"/>
      <c r="BC155" s="18"/>
      <c r="BD155" s="18"/>
      <c r="BE155" s="18"/>
      <c r="BF155" s="18"/>
      <c r="BG155" s="18"/>
      <c r="BH155" s="18"/>
      <c r="BI155" s="18"/>
      <c r="BJ155" s="18"/>
    </row>
    <row r="156" spans="1:62" ht="18.75" x14ac:dyDescent="0.3">
      <c r="A156" s="22" t="s">
        <v>29</v>
      </c>
      <c r="B156" s="28">
        <f t="shared" si="191"/>
        <v>0</v>
      </c>
      <c r="C156" s="28">
        <f t="shared" si="192"/>
        <v>0</v>
      </c>
      <c r="D156" s="29"/>
      <c r="E156" s="29">
        <f t="shared" si="193"/>
        <v>0</v>
      </c>
      <c r="F156" s="121">
        <f t="shared" si="188"/>
        <v>0</v>
      </c>
      <c r="G156" s="121">
        <f t="shared" si="189"/>
        <v>0</v>
      </c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36"/>
      <c r="AG156" s="15"/>
      <c r="AH156" s="15"/>
      <c r="AI156" s="15"/>
      <c r="AJ156" s="18"/>
      <c r="AK156" s="18"/>
      <c r="AL156" s="18"/>
      <c r="AM156" s="18"/>
      <c r="AN156" s="18"/>
      <c r="AO156" s="18"/>
      <c r="AP156" s="18"/>
      <c r="AQ156" s="18"/>
      <c r="AR156" s="18"/>
      <c r="AS156" s="18"/>
      <c r="AT156" s="18"/>
      <c r="AU156" s="18"/>
      <c r="AV156" s="18"/>
      <c r="AW156" s="18"/>
      <c r="AX156" s="18"/>
      <c r="AY156" s="18"/>
      <c r="AZ156" s="18"/>
      <c r="BA156" s="18"/>
      <c r="BB156" s="18"/>
      <c r="BC156" s="18"/>
      <c r="BD156" s="18"/>
      <c r="BE156" s="18"/>
      <c r="BF156" s="18"/>
      <c r="BG156" s="18"/>
      <c r="BH156" s="18"/>
      <c r="BI156" s="18"/>
      <c r="BJ156" s="18"/>
    </row>
    <row r="157" spans="1:62" ht="101.25" customHeight="1" x14ac:dyDescent="0.3">
      <c r="A157" s="96" t="s">
        <v>127</v>
      </c>
      <c r="B157" s="97">
        <f>H157+J157+L157+N157+P157+R157+T157+V157+X157+Z157+AB157+AD157</f>
        <v>0</v>
      </c>
      <c r="C157" s="7">
        <f>C163+C164+C166+C167</f>
        <v>0</v>
      </c>
      <c r="D157" s="7">
        <f t="shared" ref="D157" si="194">D163+D164+D166+D167</f>
        <v>0</v>
      </c>
      <c r="E157" s="7">
        <f>E163+E164+E166+E167</f>
        <v>0</v>
      </c>
      <c r="F157" s="122">
        <f t="shared" si="188"/>
        <v>0</v>
      </c>
      <c r="G157" s="122">
        <f t="shared" si="189"/>
        <v>0</v>
      </c>
      <c r="H157" s="7">
        <f>H163+H164+H166+H167</f>
        <v>0</v>
      </c>
      <c r="I157" s="7">
        <f t="shared" ref="I157:AE157" si="195">I163+I164+I166+I167</f>
        <v>0</v>
      </c>
      <c r="J157" s="7">
        <f t="shared" si="195"/>
        <v>0</v>
      </c>
      <c r="K157" s="7">
        <f t="shared" si="195"/>
        <v>0</v>
      </c>
      <c r="L157" s="7">
        <f t="shared" si="195"/>
        <v>0</v>
      </c>
      <c r="M157" s="7">
        <f t="shared" si="195"/>
        <v>0</v>
      </c>
      <c r="N157" s="7">
        <f t="shared" si="195"/>
        <v>0</v>
      </c>
      <c r="O157" s="7">
        <f t="shared" si="195"/>
        <v>0</v>
      </c>
      <c r="P157" s="7">
        <f t="shared" si="195"/>
        <v>0</v>
      </c>
      <c r="Q157" s="7">
        <f t="shared" si="195"/>
        <v>0</v>
      </c>
      <c r="R157" s="7">
        <f t="shared" si="195"/>
        <v>0</v>
      </c>
      <c r="S157" s="7">
        <f t="shared" si="195"/>
        <v>0</v>
      </c>
      <c r="T157" s="7">
        <f t="shared" si="195"/>
        <v>0</v>
      </c>
      <c r="U157" s="7">
        <f t="shared" si="195"/>
        <v>0</v>
      </c>
      <c r="V157" s="7">
        <f t="shared" si="195"/>
        <v>0</v>
      </c>
      <c r="W157" s="7">
        <f t="shared" si="195"/>
        <v>0</v>
      </c>
      <c r="X157" s="7">
        <f t="shared" si="195"/>
        <v>0</v>
      </c>
      <c r="Y157" s="7">
        <f t="shared" si="195"/>
        <v>0</v>
      </c>
      <c r="Z157" s="7">
        <f t="shared" si="195"/>
        <v>0</v>
      </c>
      <c r="AA157" s="7">
        <f t="shared" si="195"/>
        <v>0</v>
      </c>
      <c r="AB157" s="7">
        <f t="shared" si="195"/>
        <v>0</v>
      </c>
      <c r="AC157" s="7">
        <f t="shared" si="195"/>
        <v>0</v>
      </c>
      <c r="AD157" s="7">
        <f t="shared" si="195"/>
        <v>0</v>
      </c>
      <c r="AE157" s="7">
        <f t="shared" si="195"/>
        <v>0</v>
      </c>
      <c r="AF157" s="43"/>
      <c r="AG157" s="15"/>
      <c r="AH157" s="15"/>
      <c r="AI157" s="15"/>
      <c r="AJ157" s="18"/>
      <c r="AK157" s="18"/>
      <c r="AL157" s="18"/>
      <c r="AM157" s="18"/>
      <c r="AN157" s="18"/>
      <c r="AO157" s="18"/>
      <c r="AP157" s="18"/>
      <c r="AQ157" s="18"/>
      <c r="AR157" s="18"/>
      <c r="AS157" s="18"/>
      <c r="AT157" s="18"/>
      <c r="AU157" s="18"/>
      <c r="AV157" s="18"/>
      <c r="AW157" s="18"/>
      <c r="AX157" s="18"/>
      <c r="AY157" s="18"/>
      <c r="AZ157" s="18"/>
      <c r="BA157" s="18"/>
      <c r="BB157" s="18"/>
      <c r="BC157" s="18"/>
      <c r="BD157" s="18"/>
      <c r="BE157" s="18"/>
      <c r="BF157" s="18"/>
      <c r="BG157" s="18"/>
      <c r="BH157" s="18"/>
      <c r="BI157" s="18"/>
      <c r="BJ157" s="18"/>
    </row>
    <row r="158" spans="1:62" ht="18.75" x14ac:dyDescent="0.3">
      <c r="A158" s="96" t="s">
        <v>26</v>
      </c>
      <c r="B158" s="98">
        <f>B133+B109+B97+B67+B48</f>
        <v>0</v>
      </c>
      <c r="C158" s="98">
        <f>C133+C109+C97+C67+C48</f>
        <v>0</v>
      </c>
      <c r="D158" s="98">
        <f>D133+D109+D97+D67+D48</f>
        <v>0</v>
      </c>
      <c r="E158" s="98">
        <f>E133+E109+E97+E67+E48</f>
        <v>0</v>
      </c>
      <c r="F158" s="121">
        <f t="shared" si="188"/>
        <v>0</v>
      </c>
      <c r="G158" s="121">
        <f t="shared" si="189"/>
        <v>0</v>
      </c>
      <c r="H158" s="98">
        <f t="shared" ref="H158:AE158" si="196">H133+H109+H97+H67+H48</f>
        <v>0</v>
      </c>
      <c r="I158" s="98">
        <f t="shared" si="196"/>
        <v>0</v>
      </c>
      <c r="J158" s="98">
        <f t="shared" si="196"/>
        <v>0</v>
      </c>
      <c r="K158" s="98">
        <f t="shared" si="196"/>
        <v>0</v>
      </c>
      <c r="L158" s="98">
        <f t="shared" si="196"/>
        <v>0</v>
      </c>
      <c r="M158" s="98">
        <f t="shared" si="196"/>
        <v>0</v>
      </c>
      <c r="N158" s="98">
        <f t="shared" si="196"/>
        <v>0</v>
      </c>
      <c r="O158" s="98">
        <f t="shared" si="196"/>
        <v>0</v>
      </c>
      <c r="P158" s="98">
        <f t="shared" si="196"/>
        <v>0</v>
      </c>
      <c r="Q158" s="98">
        <f t="shared" si="196"/>
        <v>0</v>
      </c>
      <c r="R158" s="98">
        <f t="shared" si="196"/>
        <v>0</v>
      </c>
      <c r="S158" s="98">
        <f t="shared" si="196"/>
        <v>0</v>
      </c>
      <c r="T158" s="98">
        <f t="shared" si="196"/>
        <v>0</v>
      </c>
      <c r="U158" s="98">
        <f t="shared" si="196"/>
        <v>0</v>
      </c>
      <c r="V158" s="98">
        <f t="shared" si="196"/>
        <v>0</v>
      </c>
      <c r="W158" s="98">
        <f t="shared" si="196"/>
        <v>0</v>
      </c>
      <c r="X158" s="98">
        <f t="shared" si="196"/>
        <v>0</v>
      </c>
      <c r="Y158" s="98">
        <f t="shared" si="196"/>
        <v>0</v>
      </c>
      <c r="Z158" s="98">
        <f t="shared" si="196"/>
        <v>0</v>
      </c>
      <c r="AA158" s="98">
        <f t="shared" si="196"/>
        <v>0</v>
      </c>
      <c r="AB158" s="98">
        <f t="shared" si="196"/>
        <v>0</v>
      </c>
      <c r="AC158" s="98">
        <f t="shared" si="196"/>
        <v>0</v>
      </c>
      <c r="AD158" s="98">
        <f t="shared" si="196"/>
        <v>0</v>
      </c>
      <c r="AE158" s="98">
        <f t="shared" si="196"/>
        <v>0</v>
      </c>
      <c r="AF158" s="43"/>
      <c r="AG158" s="15"/>
      <c r="AH158" s="15"/>
      <c r="AI158" s="15"/>
      <c r="AJ158" s="18"/>
      <c r="AK158" s="18"/>
      <c r="AL158" s="18"/>
      <c r="AM158" s="18"/>
      <c r="AN158" s="18"/>
      <c r="AO158" s="18"/>
      <c r="AP158" s="18"/>
      <c r="AQ158" s="18"/>
      <c r="AR158" s="18"/>
      <c r="AS158" s="18"/>
      <c r="AT158" s="18"/>
      <c r="AU158" s="18"/>
      <c r="AV158" s="18"/>
      <c r="AW158" s="18"/>
      <c r="AX158" s="18"/>
      <c r="AY158" s="18"/>
      <c r="AZ158" s="18"/>
      <c r="BA158" s="18"/>
      <c r="BB158" s="18"/>
      <c r="BC158" s="18"/>
      <c r="BD158" s="18"/>
      <c r="BE158" s="18"/>
      <c r="BF158" s="18"/>
      <c r="BG158" s="18"/>
      <c r="BH158" s="18"/>
      <c r="BI158" s="18"/>
      <c r="BJ158" s="18"/>
    </row>
    <row r="159" spans="1:62" ht="18.75" x14ac:dyDescent="0.3">
      <c r="A159" s="96" t="s">
        <v>27</v>
      </c>
      <c r="B159" s="98"/>
      <c r="C159" s="98"/>
      <c r="D159" s="98"/>
      <c r="E159" s="98"/>
      <c r="F159" s="121">
        <f t="shared" si="188"/>
        <v>0</v>
      </c>
      <c r="G159" s="121">
        <f t="shared" si="189"/>
        <v>0</v>
      </c>
      <c r="H159" s="98"/>
      <c r="I159" s="98"/>
      <c r="J159" s="98"/>
      <c r="K159" s="98"/>
      <c r="L159" s="98"/>
      <c r="M159" s="98"/>
      <c r="N159" s="98"/>
      <c r="O159" s="98"/>
      <c r="P159" s="98"/>
      <c r="Q159" s="98"/>
      <c r="R159" s="98"/>
      <c r="S159" s="98"/>
      <c r="T159" s="98"/>
      <c r="U159" s="98"/>
      <c r="V159" s="98"/>
      <c r="W159" s="98"/>
      <c r="X159" s="98"/>
      <c r="Y159" s="98"/>
      <c r="Z159" s="98"/>
      <c r="AA159" s="98"/>
      <c r="AB159" s="98"/>
      <c r="AC159" s="98"/>
      <c r="AD159" s="98"/>
      <c r="AE159" s="98"/>
      <c r="AF159" s="43"/>
      <c r="AG159" s="15"/>
      <c r="AH159" s="15"/>
      <c r="AI159" s="15"/>
      <c r="AJ159" s="18"/>
      <c r="AK159" s="18"/>
      <c r="AL159" s="18"/>
      <c r="AM159" s="18"/>
      <c r="AN159" s="18"/>
      <c r="AO159" s="18"/>
      <c r="AP159" s="18"/>
      <c r="AQ159" s="18"/>
      <c r="AR159" s="18"/>
      <c r="AS159" s="18"/>
      <c r="AT159" s="18"/>
      <c r="AU159" s="18"/>
      <c r="AV159" s="18"/>
      <c r="AW159" s="18"/>
      <c r="AX159" s="18"/>
      <c r="AY159" s="18"/>
      <c r="AZ159" s="18"/>
      <c r="BA159" s="18"/>
      <c r="BB159" s="18"/>
      <c r="BC159" s="18"/>
      <c r="BD159" s="18"/>
      <c r="BE159" s="18"/>
      <c r="BF159" s="18"/>
      <c r="BG159" s="18"/>
      <c r="BH159" s="18"/>
      <c r="BI159" s="18"/>
      <c r="BJ159" s="18"/>
    </row>
    <row r="160" spans="1:62" ht="18.75" x14ac:dyDescent="0.3">
      <c r="A160" s="96" t="s">
        <v>28</v>
      </c>
      <c r="B160" s="98"/>
      <c r="C160" s="98"/>
      <c r="D160" s="98"/>
      <c r="E160" s="98"/>
      <c r="F160" s="121">
        <f t="shared" si="188"/>
        <v>0</v>
      </c>
      <c r="G160" s="121">
        <f t="shared" si="189"/>
        <v>0</v>
      </c>
      <c r="H160" s="98"/>
      <c r="I160" s="98"/>
      <c r="J160" s="98"/>
      <c r="K160" s="98"/>
      <c r="L160" s="98"/>
      <c r="M160" s="98"/>
      <c r="N160" s="98"/>
      <c r="O160" s="98"/>
      <c r="P160" s="98"/>
      <c r="Q160" s="98"/>
      <c r="R160" s="98"/>
      <c r="S160" s="98"/>
      <c r="T160" s="98"/>
      <c r="U160" s="98"/>
      <c r="V160" s="98"/>
      <c r="W160" s="98"/>
      <c r="X160" s="98"/>
      <c r="Y160" s="98"/>
      <c r="Z160" s="98"/>
      <c r="AA160" s="98"/>
      <c r="AB160" s="98"/>
      <c r="AC160" s="98"/>
      <c r="AD160" s="98"/>
      <c r="AE160" s="98"/>
      <c r="AF160" s="43"/>
      <c r="AG160" s="15"/>
      <c r="AH160" s="15"/>
      <c r="AI160" s="15"/>
      <c r="AJ160" s="18"/>
      <c r="AK160" s="18"/>
      <c r="AL160" s="18"/>
      <c r="AM160" s="18"/>
      <c r="AN160" s="18"/>
      <c r="AO160" s="18"/>
      <c r="AP160" s="18"/>
      <c r="AQ160" s="18"/>
      <c r="AR160" s="18"/>
      <c r="AS160" s="18"/>
      <c r="AT160" s="18"/>
      <c r="AU160" s="18"/>
      <c r="AV160" s="18"/>
      <c r="AW160" s="18"/>
      <c r="AX160" s="18"/>
      <c r="AY160" s="18"/>
      <c r="AZ160" s="18"/>
      <c r="BA160" s="18"/>
      <c r="BB160" s="18"/>
      <c r="BC160" s="18"/>
      <c r="BD160" s="18"/>
      <c r="BE160" s="18"/>
      <c r="BF160" s="18"/>
      <c r="BG160" s="18"/>
      <c r="BH160" s="18"/>
      <c r="BI160" s="18"/>
      <c r="BJ160" s="18"/>
    </row>
    <row r="161" spans="1:62" ht="18.75" x14ac:dyDescent="0.3">
      <c r="A161" s="96" t="s">
        <v>29</v>
      </c>
      <c r="B161" s="98"/>
      <c r="C161" s="98"/>
      <c r="D161" s="98"/>
      <c r="E161" s="98"/>
      <c r="F161" s="121">
        <f t="shared" si="188"/>
        <v>0</v>
      </c>
      <c r="G161" s="121">
        <f t="shared" si="189"/>
        <v>0</v>
      </c>
      <c r="H161" s="98"/>
      <c r="I161" s="98"/>
      <c r="J161" s="98"/>
      <c r="K161" s="98"/>
      <c r="L161" s="98"/>
      <c r="M161" s="98"/>
      <c r="N161" s="98"/>
      <c r="O161" s="98"/>
      <c r="P161" s="98"/>
      <c r="Q161" s="98"/>
      <c r="R161" s="98"/>
      <c r="S161" s="98"/>
      <c r="T161" s="98"/>
      <c r="U161" s="98"/>
      <c r="V161" s="98"/>
      <c r="W161" s="98"/>
      <c r="X161" s="98"/>
      <c r="Y161" s="98"/>
      <c r="Z161" s="98"/>
      <c r="AA161" s="98"/>
      <c r="AB161" s="98"/>
      <c r="AC161" s="98"/>
      <c r="AD161" s="98"/>
      <c r="AE161" s="98"/>
      <c r="AF161" s="43"/>
      <c r="AG161" s="15"/>
      <c r="AH161" s="15"/>
      <c r="AI161" s="15"/>
      <c r="AJ161" s="18"/>
      <c r="AK161" s="18"/>
      <c r="AL161" s="18"/>
      <c r="AM161" s="18"/>
      <c r="AN161" s="18"/>
      <c r="AO161" s="18"/>
      <c r="AP161" s="18"/>
      <c r="AQ161" s="18"/>
      <c r="AR161" s="18"/>
      <c r="AS161" s="18"/>
      <c r="AT161" s="18"/>
      <c r="AU161" s="18"/>
      <c r="AV161" s="18"/>
      <c r="AW161" s="18"/>
      <c r="AX161" s="18"/>
      <c r="AY161" s="18"/>
      <c r="AZ161" s="18"/>
      <c r="BA161" s="18"/>
      <c r="BB161" s="18"/>
      <c r="BC161" s="18"/>
      <c r="BD161" s="18"/>
      <c r="BE161" s="18"/>
      <c r="BF161" s="18"/>
      <c r="BG161" s="18"/>
      <c r="BH161" s="18"/>
      <c r="BI161" s="18"/>
      <c r="BJ161" s="18"/>
    </row>
    <row r="162" spans="1:62" ht="18.75" x14ac:dyDescent="0.3">
      <c r="A162" s="99" t="s">
        <v>128</v>
      </c>
      <c r="B162" s="100"/>
      <c r="C162" s="100"/>
      <c r="D162" s="100"/>
      <c r="E162" s="100"/>
      <c r="F162" s="101"/>
      <c r="G162" s="101"/>
      <c r="H162" s="100"/>
      <c r="I162" s="100"/>
      <c r="J162" s="100"/>
      <c r="K162" s="100"/>
      <c r="L162" s="100"/>
      <c r="M162" s="100"/>
      <c r="N162" s="100"/>
      <c r="O162" s="100"/>
      <c r="P162" s="100"/>
      <c r="Q162" s="100"/>
      <c r="R162" s="100"/>
      <c r="S162" s="100"/>
      <c r="T162" s="100"/>
      <c r="U162" s="100"/>
      <c r="V162" s="100"/>
      <c r="W162" s="100"/>
      <c r="X162" s="100"/>
      <c r="Y162" s="100"/>
      <c r="Z162" s="100"/>
      <c r="AA162" s="100"/>
      <c r="AB162" s="100"/>
      <c r="AC162" s="100"/>
      <c r="AD162" s="102"/>
      <c r="AE162" s="98"/>
      <c r="AF162" s="43"/>
      <c r="AG162" s="15"/>
      <c r="AH162" s="15"/>
      <c r="AI162" s="15"/>
      <c r="AJ162" s="18"/>
      <c r="AK162" s="18"/>
      <c r="AL162" s="18"/>
      <c r="AM162" s="18"/>
      <c r="AN162" s="18"/>
      <c r="AO162" s="18"/>
      <c r="AP162" s="18"/>
      <c r="AQ162" s="18"/>
      <c r="AR162" s="18"/>
      <c r="AS162" s="18"/>
      <c r="AT162" s="18"/>
      <c r="AU162" s="18"/>
      <c r="AV162" s="18"/>
      <c r="AW162" s="18"/>
      <c r="AX162" s="18"/>
      <c r="AY162" s="18"/>
      <c r="AZ162" s="18"/>
      <c r="BA162" s="18"/>
      <c r="BB162" s="18"/>
      <c r="BC162" s="18"/>
      <c r="BD162" s="18"/>
      <c r="BE162" s="18"/>
      <c r="BF162" s="18"/>
      <c r="BG162" s="18"/>
      <c r="BH162" s="18"/>
      <c r="BI162" s="18"/>
      <c r="BJ162" s="18"/>
    </row>
    <row r="163" spans="1:62" ht="18.75" x14ac:dyDescent="0.3">
      <c r="A163" s="107" t="s">
        <v>129</v>
      </c>
      <c r="B163" s="108"/>
      <c r="C163" s="108"/>
      <c r="D163" s="108"/>
      <c r="E163" s="108"/>
      <c r="F163" s="109"/>
      <c r="G163" s="109"/>
      <c r="H163" s="108"/>
      <c r="I163" s="108"/>
      <c r="J163" s="108"/>
      <c r="K163" s="108"/>
      <c r="L163" s="108"/>
      <c r="M163" s="108"/>
      <c r="N163" s="108"/>
      <c r="O163" s="108"/>
      <c r="P163" s="108"/>
      <c r="Q163" s="108"/>
      <c r="R163" s="108"/>
      <c r="S163" s="108"/>
      <c r="T163" s="108"/>
      <c r="U163" s="108"/>
      <c r="V163" s="108"/>
      <c r="W163" s="108"/>
      <c r="X163" s="108"/>
      <c r="Y163" s="108"/>
      <c r="Z163" s="108"/>
      <c r="AA163" s="108"/>
      <c r="AB163" s="108"/>
      <c r="AC163" s="108"/>
      <c r="AD163" s="110"/>
      <c r="AE163" s="111"/>
      <c r="AF163" s="43"/>
      <c r="AG163" s="15"/>
      <c r="AH163" s="15"/>
      <c r="AI163" s="15"/>
      <c r="AJ163" s="18"/>
      <c r="AK163" s="18"/>
      <c r="AL163" s="18"/>
      <c r="AM163" s="18"/>
      <c r="AN163" s="18"/>
      <c r="AO163" s="18"/>
      <c r="AP163" s="18"/>
      <c r="AQ163" s="18"/>
      <c r="AR163" s="18"/>
      <c r="AS163" s="18"/>
      <c r="AT163" s="18"/>
      <c r="AU163" s="18"/>
      <c r="AV163" s="18"/>
      <c r="AW163" s="18"/>
      <c r="AX163" s="18"/>
      <c r="AY163" s="18"/>
      <c r="AZ163" s="18"/>
      <c r="BA163" s="18"/>
      <c r="BB163" s="18"/>
      <c r="BC163" s="18"/>
      <c r="BD163" s="18"/>
      <c r="BE163" s="18"/>
      <c r="BF163" s="18"/>
      <c r="BG163" s="18"/>
      <c r="BH163" s="18"/>
      <c r="BI163" s="18"/>
      <c r="BJ163" s="18"/>
    </row>
    <row r="164" spans="1:62" ht="18.75" x14ac:dyDescent="0.3">
      <c r="A164" s="107" t="s">
        <v>123</v>
      </c>
      <c r="B164" s="111">
        <f>B165+B166+B167+B168</f>
        <v>0</v>
      </c>
      <c r="C164" s="111">
        <f t="shared" ref="C164:E164" si="197">C165+C166+C167+C168</f>
        <v>0</v>
      </c>
      <c r="D164" s="111">
        <f t="shared" si="197"/>
        <v>0</v>
      </c>
      <c r="E164" s="111">
        <f t="shared" si="197"/>
        <v>0</v>
      </c>
      <c r="F164" s="111">
        <f t="shared" ref="F164:F168" si="198">IFERROR(E164/B164*100,0)</f>
        <v>0</v>
      </c>
      <c r="G164" s="111">
        <f t="shared" ref="G164:G168" si="199">IFERROR(E164/C164*100,0)</f>
        <v>0</v>
      </c>
      <c r="H164" s="111">
        <f t="shared" ref="H164:AE164" si="200">H165+H166+H167+H168</f>
        <v>0</v>
      </c>
      <c r="I164" s="111">
        <f t="shared" si="200"/>
        <v>0</v>
      </c>
      <c r="J164" s="111">
        <f t="shared" si="200"/>
        <v>0</v>
      </c>
      <c r="K164" s="111">
        <f t="shared" si="200"/>
        <v>0</v>
      </c>
      <c r="L164" s="111">
        <f t="shared" si="200"/>
        <v>0</v>
      </c>
      <c r="M164" s="111">
        <f t="shared" si="200"/>
        <v>0</v>
      </c>
      <c r="N164" s="111">
        <f t="shared" si="200"/>
        <v>0</v>
      </c>
      <c r="O164" s="111">
        <f t="shared" si="200"/>
        <v>0</v>
      </c>
      <c r="P164" s="111">
        <f t="shared" si="200"/>
        <v>0</v>
      </c>
      <c r="Q164" s="111">
        <f t="shared" si="200"/>
        <v>0</v>
      </c>
      <c r="R164" s="111">
        <f t="shared" si="200"/>
        <v>0</v>
      </c>
      <c r="S164" s="111">
        <f t="shared" si="200"/>
        <v>0</v>
      </c>
      <c r="T164" s="111">
        <f t="shared" si="200"/>
        <v>0</v>
      </c>
      <c r="U164" s="111">
        <f t="shared" si="200"/>
        <v>0</v>
      </c>
      <c r="V164" s="111">
        <f t="shared" si="200"/>
        <v>0</v>
      </c>
      <c r="W164" s="111">
        <f t="shared" si="200"/>
        <v>0</v>
      </c>
      <c r="X164" s="111">
        <f t="shared" si="200"/>
        <v>0</v>
      </c>
      <c r="Y164" s="111">
        <f t="shared" si="200"/>
        <v>0</v>
      </c>
      <c r="Z164" s="111">
        <f t="shared" si="200"/>
        <v>0</v>
      </c>
      <c r="AA164" s="111">
        <f t="shared" si="200"/>
        <v>0</v>
      </c>
      <c r="AB164" s="111">
        <f t="shared" si="200"/>
        <v>0</v>
      </c>
      <c r="AC164" s="111">
        <f t="shared" si="200"/>
        <v>0</v>
      </c>
      <c r="AD164" s="111">
        <f t="shared" si="200"/>
        <v>0</v>
      </c>
      <c r="AE164" s="111">
        <f t="shared" si="200"/>
        <v>0</v>
      </c>
      <c r="AF164" s="43"/>
      <c r="AG164" s="15"/>
      <c r="AH164" s="15"/>
      <c r="AI164" s="15"/>
      <c r="AJ164" s="18"/>
      <c r="AK164" s="18"/>
      <c r="AL164" s="18"/>
      <c r="AM164" s="18"/>
      <c r="AN164" s="18"/>
      <c r="AO164" s="18"/>
      <c r="AP164" s="18"/>
      <c r="AQ164" s="18"/>
      <c r="AR164" s="18"/>
      <c r="AS164" s="18"/>
      <c r="AT164" s="18"/>
      <c r="AU164" s="18"/>
      <c r="AV164" s="18"/>
      <c r="AW164" s="18"/>
      <c r="AX164" s="18"/>
      <c r="AY164" s="18"/>
      <c r="AZ164" s="18"/>
      <c r="BA164" s="18"/>
      <c r="BB164" s="18"/>
      <c r="BC164" s="18"/>
      <c r="BD164" s="18"/>
      <c r="BE164" s="18"/>
      <c r="BF164" s="18"/>
      <c r="BG164" s="18"/>
      <c r="BH164" s="18"/>
      <c r="BI164" s="18"/>
      <c r="BJ164" s="18"/>
    </row>
    <row r="165" spans="1:62" ht="18.75" x14ac:dyDescent="0.3">
      <c r="A165" s="107" t="s">
        <v>28</v>
      </c>
      <c r="B165" s="98">
        <f>B149</f>
        <v>0</v>
      </c>
      <c r="C165" s="98">
        <f t="shared" ref="C165:E165" si="201">C149</f>
        <v>0</v>
      </c>
      <c r="D165" s="98">
        <f t="shared" si="201"/>
        <v>0</v>
      </c>
      <c r="E165" s="98">
        <f t="shared" si="201"/>
        <v>0</v>
      </c>
      <c r="F165" s="121">
        <f t="shared" si="198"/>
        <v>0</v>
      </c>
      <c r="G165" s="121">
        <f t="shared" si="199"/>
        <v>0</v>
      </c>
      <c r="H165" s="98">
        <f t="shared" ref="H165:AE165" si="202">H149</f>
        <v>0</v>
      </c>
      <c r="I165" s="98">
        <f t="shared" si="202"/>
        <v>0</v>
      </c>
      <c r="J165" s="98">
        <f t="shared" si="202"/>
        <v>0</v>
      </c>
      <c r="K165" s="98">
        <f t="shared" si="202"/>
        <v>0</v>
      </c>
      <c r="L165" s="98">
        <f t="shared" si="202"/>
        <v>0</v>
      </c>
      <c r="M165" s="98">
        <f t="shared" si="202"/>
        <v>0</v>
      </c>
      <c r="N165" s="98">
        <f t="shared" si="202"/>
        <v>0</v>
      </c>
      <c r="O165" s="98">
        <f t="shared" si="202"/>
        <v>0</v>
      </c>
      <c r="P165" s="98">
        <f t="shared" si="202"/>
        <v>0</v>
      </c>
      <c r="Q165" s="98">
        <f t="shared" si="202"/>
        <v>0</v>
      </c>
      <c r="R165" s="98">
        <f t="shared" si="202"/>
        <v>0</v>
      </c>
      <c r="S165" s="98">
        <f t="shared" si="202"/>
        <v>0</v>
      </c>
      <c r="T165" s="98">
        <f t="shared" si="202"/>
        <v>0</v>
      </c>
      <c r="U165" s="98">
        <f t="shared" si="202"/>
        <v>0</v>
      </c>
      <c r="V165" s="98">
        <f t="shared" si="202"/>
        <v>0</v>
      </c>
      <c r="W165" s="98">
        <f t="shared" si="202"/>
        <v>0</v>
      </c>
      <c r="X165" s="98">
        <f t="shared" si="202"/>
        <v>0</v>
      </c>
      <c r="Y165" s="98">
        <f t="shared" si="202"/>
        <v>0</v>
      </c>
      <c r="Z165" s="98">
        <f t="shared" si="202"/>
        <v>0</v>
      </c>
      <c r="AA165" s="98">
        <f t="shared" si="202"/>
        <v>0</v>
      </c>
      <c r="AB165" s="98">
        <f t="shared" si="202"/>
        <v>0</v>
      </c>
      <c r="AC165" s="98">
        <f t="shared" si="202"/>
        <v>0</v>
      </c>
      <c r="AD165" s="98">
        <f t="shared" si="202"/>
        <v>0</v>
      </c>
      <c r="AE165" s="98">
        <f t="shared" si="202"/>
        <v>0</v>
      </c>
      <c r="AF165" s="43"/>
      <c r="AG165" s="15"/>
      <c r="AH165" s="15"/>
      <c r="AI165" s="15"/>
      <c r="AJ165" s="18"/>
      <c r="AK165" s="18"/>
      <c r="AL165" s="18"/>
      <c r="AM165" s="18"/>
      <c r="AN165" s="18"/>
      <c r="AO165" s="18"/>
      <c r="AP165" s="18"/>
      <c r="AQ165" s="18"/>
      <c r="AR165" s="18"/>
      <c r="AS165" s="18"/>
      <c r="AT165" s="18"/>
      <c r="AU165" s="18"/>
      <c r="AV165" s="18"/>
      <c r="AW165" s="18"/>
      <c r="AX165" s="18"/>
      <c r="AY165" s="18"/>
      <c r="AZ165" s="18"/>
      <c r="BA165" s="18"/>
      <c r="BB165" s="18"/>
      <c r="BC165" s="18"/>
      <c r="BD165" s="18"/>
      <c r="BE165" s="18"/>
      <c r="BF165" s="18"/>
      <c r="BG165" s="18"/>
      <c r="BH165" s="18"/>
      <c r="BI165" s="18"/>
      <c r="BJ165" s="18"/>
    </row>
    <row r="166" spans="1:62" ht="18.75" x14ac:dyDescent="0.3">
      <c r="A166" s="107" t="s">
        <v>26</v>
      </c>
      <c r="B166" s="98">
        <f>B147</f>
        <v>0</v>
      </c>
      <c r="C166" s="98">
        <f t="shared" ref="C166:E167" si="203">C147</f>
        <v>0</v>
      </c>
      <c r="D166" s="98">
        <f t="shared" si="203"/>
        <v>0</v>
      </c>
      <c r="E166" s="98">
        <f t="shared" si="203"/>
        <v>0</v>
      </c>
      <c r="F166" s="121">
        <f t="shared" si="198"/>
        <v>0</v>
      </c>
      <c r="G166" s="121">
        <f t="shared" si="199"/>
        <v>0</v>
      </c>
      <c r="H166" s="98">
        <f t="shared" ref="H166:AE167" si="204">H147</f>
        <v>0</v>
      </c>
      <c r="I166" s="98">
        <f t="shared" si="204"/>
        <v>0</v>
      </c>
      <c r="J166" s="98">
        <f t="shared" si="204"/>
        <v>0</v>
      </c>
      <c r="K166" s="98">
        <f t="shared" si="204"/>
        <v>0</v>
      </c>
      <c r="L166" s="98">
        <f t="shared" si="204"/>
        <v>0</v>
      </c>
      <c r="M166" s="98">
        <f t="shared" si="204"/>
        <v>0</v>
      </c>
      <c r="N166" s="98">
        <f t="shared" si="204"/>
        <v>0</v>
      </c>
      <c r="O166" s="98">
        <f t="shared" si="204"/>
        <v>0</v>
      </c>
      <c r="P166" s="98">
        <f t="shared" si="204"/>
        <v>0</v>
      </c>
      <c r="Q166" s="98">
        <f t="shared" si="204"/>
        <v>0</v>
      </c>
      <c r="R166" s="98">
        <f t="shared" si="204"/>
        <v>0</v>
      </c>
      <c r="S166" s="98">
        <f t="shared" si="204"/>
        <v>0</v>
      </c>
      <c r="T166" s="98">
        <f t="shared" si="204"/>
        <v>0</v>
      </c>
      <c r="U166" s="98">
        <f t="shared" si="204"/>
        <v>0</v>
      </c>
      <c r="V166" s="98">
        <f t="shared" si="204"/>
        <v>0</v>
      </c>
      <c r="W166" s="98">
        <f t="shared" si="204"/>
        <v>0</v>
      </c>
      <c r="X166" s="98">
        <f t="shared" si="204"/>
        <v>0</v>
      </c>
      <c r="Y166" s="98">
        <f t="shared" si="204"/>
        <v>0</v>
      </c>
      <c r="Z166" s="98">
        <f t="shared" si="204"/>
        <v>0</v>
      </c>
      <c r="AA166" s="98">
        <f t="shared" si="204"/>
        <v>0</v>
      </c>
      <c r="AB166" s="98">
        <f t="shared" si="204"/>
        <v>0</v>
      </c>
      <c r="AC166" s="98">
        <f t="shared" si="204"/>
        <v>0</v>
      </c>
      <c r="AD166" s="98">
        <f t="shared" si="204"/>
        <v>0</v>
      </c>
      <c r="AE166" s="98">
        <f t="shared" si="204"/>
        <v>0</v>
      </c>
      <c r="AF166" s="43"/>
      <c r="AG166" s="15"/>
      <c r="AH166" s="15"/>
      <c r="AI166" s="15"/>
      <c r="AJ166" s="18"/>
      <c r="AK166" s="18"/>
      <c r="AL166" s="18"/>
      <c r="AM166" s="18"/>
      <c r="AN166" s="18"/>
      <c r="AO166" s="18"/>
      <c r="AP166" s="18"/>
      <c r="AQ166" s="18"/>
      <c r="AR166" s="18"/>
      <c r="AS166" s="18"/>
      <c r="AT166" s="18"/>
      <c r="AU166" s="18"/>
      <c r="AV166" s="18"/>
      <c r="AW166" s="18"/>
      <c r="AX166" s="18"/>
      <c r="AY166" s="18"/>
      <c r="AZ166" s="18"/>
      <c r="BA166" s="18"/>
      <c r="BB166" s="18"/>
      <c r="BC166" s="18"/>
      <c r="BD166" s="18"/>
      <c r="BE166" s="18"/>
      <c r="BF166" s="18"/>
      <c r="BG166" s="18"/>
      <c r="BH166" s="18"/>
      <c r="BI166" s="18"/>
      <c r="BJ166" s="18"/>
    </row>
    <row r="167" spans="1:62" ht="18.75" x14ac:dyDescent="0.3">
      <c r="A167" s="107" t="s">
        <v>27</v>
      </c>
      <c r="B167" s="98">
        <f>B148</f>
        <v>0</v>
      </c>
      <c r="C167" s="98">
        <f t="shared" si="203"/>
        <v>0</v>
      </c>
      <c r="D167" s="98">
        <f t="shared" si="203"/>
        <v>0</v>
      </c>
      <c r="E167" s="98">
        <f t="shared" si="203"/>
        <v>0</v>
      </c>
      <c r="F167" s="121">
        <f t="shared" si="198"/>
        <v>0</v>
      </c>
      <c r="G167" s="121">
        <f t="shared" si="199"/>
        <v>0</v>
      </c>
      <c r="H167" s="98">
        <f t="shared" si="204"/>
        <v>0</v>
      </c>
      <c r="I167" s="98">
        <f t="shared" si="204"/>
        <v>0</v>
      </c>
      <c r="J167" s="98">
        <f t="shared" si="204"/>
        <v>0</v>
      </c>
      <c r="K167" s="98">
        <f t="shared" si="204"/>
        <v>0</v>
      </c>
      <c r="L167" s="98">
        <f t="shared" si="204"/>
        <v>0</v>
      </c>
      <c r="M167" s="98">
        <f t="shared" si="204"/>
        <v>0</v>
      </c>
      <c r="N167" s="98">
        <f t="shared" si="204"/>
        <v>0</v>
      </c>
      <c r="O167" s="98">
        <f t="shared" si="204"/>
        <v>0</v>
      </c>
      <c r="P167" s="98">
        <f t="shared" si="204"/>
        <v>0</v>
      </c>
      <c r="Q167" s="98">
        <f t="shared" si="204"/>
        <v>0</v>
      </c>
      <c r="R167" s="98">
        <f t="shared" si="204"/>
        <v>0</v>
      </c>
      <c r="S167" s="98">
        <f t="shared" si="204"/>
        <v>0</v>
      </c>
      <c r="T167" s="98">
        <f t="shared" si="204"/>
        <v>0</v>
      </c>
      <c r="U167" s="98">
        <f t="shared" si="204"/>
        <v>0</v>
      </c>
      <c r="V167" s="98">
        <f t="shared" si="204"/>
        <v>0</v>
      </c>
      <c r="W167" s="98">
        <f t="shared" si="204"/>
        <v>0</v>
      </c>
      <c r="X167" s="98">
        <f t="shared" si="204"/>
        <v>0</v>
      </c>
      <c r="Y167" s="98">
        <f t="shared" si="204"/>
        <v>0</v>
      </c>
      <c r="Z167" s="98">
        <f t="shared" si="204"/>
        <v>0</v>
      </c>
      <c r="AA167" s="98">
        <f t="shared" si="204"/>
        <v>0</v>
      </c>
      <c r="AB167" s="98">
        <f t="shared" si="204"/>
        <v>0</v>
      </c>
      <c r="AC167" s="98">
        <f t="shared" si="204"/>
        <v>0</v>
      </c>
      <c r="AD167" s="98">
        <f t="shared" si="204"/>
        <v>0</v>
      </c>
      <c r="AE167" s="98">
        <f t="shared" si="204"/>
        <v>0</v>
      </c>
      <c r="AF167" s="43"/>
      <c r="AG167" s="15"/>
      <c r="AH167" s="15"/>
      <c r="AI167" s="15"/>
      <c r="AJ167" s="18"/>
      <c r="AK167" s="18"/>
      <c r="AL167" s="18"/>
      <c r="AM167" s="18"/>
      <c r="AN167" s="18"/>
      <c r="AO167" s="18"/>
      <c r="AP167" s="18"/>
      <c r="AQ167" s="18"/>
      <c r="AR167" s="18"/>
      <c r="AS167" s="18"/>
      <c r="AT167" s="18"/>
      <c r="AU167" s="18"/>
      <c r="AV167" s="18"/>
      <c r="AW167" s="18"/>
      <c r="AX167" s="18"/>
      <c r="AY167" s="18"/>
      <c r="AZ167" s="18"/>
      <c r="BA167" s="18"/>
      <c r="BB167" s="18"/>
      <c r="BC167" s="18"/>
      <c r="BD167" s="18"/>
      <c r="BE167" s="18"/>
      <c r="BF167" s="18"/>
      <c r="BG167" s="18"/>
      <c r="BH167" s="18"/>
      <c r="BI167" s="18"/>
      <c r="BJ167" s="18"/>
    </row>
    <row r="168" spans="1:62" ht="18.75" x14ac:dyDescent="0.3">
      <c r="A168" s="107" t="s">
        <v>124</v>
      </c>
      <c r="B168" s="98">
        <f>B150</f>
        <v>0</v>
      </c>
      <c r="C168" s="98">
        <f t="shared" ref="C168:E168" si="205">C150</f>
        <v>0</v>
      </c>
      <c r="D168" s="98">
        <f t="shared" si="205"/>
        <v>0</v>
      </c>
      <c r="E168" s="98">
        <f t="shared" si="205"/>
        <v>0</v>
      </c>
      <c r="F168" s="121">
        <f t="shared" si="198"/>
        <v>0</v>
      </c>
      <c r="G168" s="121">
        <f t="shared" si="199"/>
        <v>0</v>
      </c>
      <c r="H168" s="98">
        <f t="shared" ref="H168:AE168" si="206">H150</f>
        <v>0</v>
      </c>
      <c r="I168" s="98">
        <f t="shared" si="206"/>
        <v>0</v>
      </c>
      <c r="J168" s="98">
        <f t="shared" si="206"/>
        <v>0</v>
      </c>
      <c r="K168" s="98">
        <f t="shared" si="206"/>
        <v>0</v>
      </c>
      <c r="L168" s="98">
        <f t="shared" si="206"/>
        <v>0</v>
      </c>
      <c r="M168" s="98">
        <f t="shared" si="206"/>
        <v>0</v>
      </c>
      <c r="N168" s="98">
        <f t="shared" si="206"/>
        <v>0</v>
      </c>
      <c r="O168" s="98">
        <f t="shared" si="206"/>
        <v>0</v>
      </c>
      <c r="P168" s="98">
        <f t="shared" si="206"/>
        <v>0</v>
      </c>
      <c r="Q168" s="98">
        <f t="shared" si="206"/>
        <v>0</v>
      </c>
      <c r="R168" s="98">
        <f t="shared" si="206"/>
        <v>0</v>
      </c>
      <c r="S168" s="98">
        <f t="shared" si="206"/>
        <v>0</v>
      </c>
      <c r="T168" s="98">
        <f t="shared" si="206"/>
        <v>0</v>
      </c>
      <c r="U168" s="98">
        <f t="shared" si="206"/>
        <v>0</v>
      </c>
      <c r="V168" s="98">
        <f t="shared" si="206"/>
        <v>0</v>
      </c>
      <c r="W168" s="98">
        <f t="shared" si="206"/>
        <v>0</v>
      </c>
      <c r="X168" s="98">
        <f t="shared" si="206"/>
        <v>0</v>
      </c>
      <c r="Y168" s="98">
        <f t="shared" si="206"/>
        <v>0</v>
      </c>
      <c r="Z168" s="98">
        <f t="shared" si="206"/>
        <v>0</v>
      </c>
      <c r="AA168" s="98">
        <f t="shared" si="206"/>
        <v>0</v>
      </c>
      <c r="AB168" s="98">
        <f t="shared" si="206"/>
        <v>0</v>
      </c>
      <c r="AC168" s="98">
        <f t="shared" si="206"/>
        <v>0</v>
      </c>
      <c r="AD168" s="98">
        <f t="shared" si="206"/>
        <v>0</v>
      </c>
      <c r="AE168" s="98">
        <f t="shared" si="206"/>
        <v>0</v>
      </c>
      <c r="AF168" s="43"/>
      <c r="AG168" s="15"/>
      <c r="AH168" s="15"/>
      <c r="AI168" s="15"/>
      <c r="AJ168" s="18"/>
      <c r="AK168" s="18"/>
      <c r="AL168" s="18"/>
      <c r="AM168" s="18"/>
      <c r="AN168" s="18"/>
      <c r="AO168" s="18"/>
      <c r="AP168" s="18"/>
      <c r="AQ168" s="18"/>
      <c r="AR168" s="18"/>
      <c r="AS168" s="18"/>
      <c r="AT168" s="18"/>
      <c r="AU168" s="18"/>
      <c r="AV168" s="18"/>
      <c r="AW168" s="18"/>
      <c r="AX168" s="18"/>
      <c r="AY168" s="18"/>
      <c r="AZ168" s="18"/>
      <c r="BA168" s="18"/>
      <c r="BB168" s="18"/>
      <c r="BC168" s="18"/>
      <c r="BD168" s="18"/>
      <c r="BE168" s="18"/>
      <c r="BF168" s="18"/>
      <c r="BG168" s="18"/>
      <c r="BH168" s="18"/>
      <c r="BI168" s="18"/>
      <c r="BJ168" s="18"/>
    </row>
    <row r="169" spans="1:62" ht="20.25" x14ac:dyDescent="0.25">
      <c r="A169" s="146" t="s">
        <v>34</v>
      </c>
      <c r="B169" s="147"/>
      <c r="C169" s="147"/>
      <c r="D169" s="147"/>
      <c r="E169" s="147"/>
      <c r="F169" s="147"/>
      <c r="G169" s="147"/>
      <c r="H169" s="147"/>
      <c r="I169" s="147"/>
      <c r="J169" s="147"/>
      <c r="K169" s="147"/>
      <c r="L169" s="147"/>
      <c r="M169" s="147"/>
      <c r="N169" s="147"/>
      <c r="O169" s="147"/>
      <c r="P169" s="147"/>
      <c r="Q169" s="147"/>
      <c r="R169" s="147"/>
      <c r="S169" s="147"/>
      <c r="T169" s="147"/>
      <c r="U169" s="147"/>
      <c r="V169" s="147"/>
      <c r="W169" s="147"/>
      <c r="X169" s="147"/>
      <c r="Y169" s="147"/>
      <c r="Z169" s="147"/>
      <c r="AA169" s="147"/>
      <c r="AB169" s="147"/>
      <c r="AC169" s="147"/>
      <c r="AD169" s="148"/>
      <c r="AE169" s="123"/>
      <c r="AF169" s="36"/>
      <c r="AG169" s="15"/>
      <c r="AH169" s="15"/>
      <c r="AI169" s="15"/>
      <c r="AJ169" s="18"/>
      <c r="AK169" s="18"/>
      <c r="AL169" s="18"/>
      <c r="AM169" s="18"/>
      <c r="AN169" s="18"/>
      <c r="AO169" s="18"/>
      <c r="AP169" s="18"/>
      <c r="AQ169" s="18"/>
      <c r="AR169" s="18"/>
      <c r="AS169" s="18"/>
      <c r="AT169" s="18"/>
      <c r="AU169" s="18"/>
      <c r="AV169" s="18"/>
      <c r="AW169" s="18"/>
      <c r="AX169" s="18"/>
      <c r="AY169" s="18"/>
      <c r="AZ169" s="18"/>
      <c r="BA169" s="18"/>
      <c r="BB169" s="18"/>
      <c r="BC169" s="18"/>
      <c r="BD169" s="18"/>
      <c r="BE169" s="18"/>
      <c r="BF169" s="18"/>
      <c r="BG169" s="18"/>
      <c r="BH169" s="18"/>
      <c r="BI169" s="18"/>
      <c r="BJ169" s="18"/>
    </row>
    <row r="170" spans="1:62" ht="20.25" x14ac:dyDescent="0.25">
      <c r="A170" s="87" t="s">
        <v>119</v>
      </c>
      <c r="B170" s="104"/>
      <c r="C170" s="104"/>
      <c r="D170" s="104"/>
      <c r="E170" s="104"/>
      <c r="F170" s="105"/>
      <c r="G170" s="105"/>
      <c r="H170" s="104"/>
      <c r="I170" s="104"/>
      <c r="J170" s="104"/>
      <c r="K170" s="104"/>
      <c r="L170" s="104"/>
      <c r="M170" s="104"/>
      <c r="N170" s="104"/>
      <c r="O170" s="104"/>
      <c r="P170" s="104"/>
      <c r="Q170" s="104"/>
      <c r="R170" s="104"/>
      <c r="S170" s="104"/>
      <c r="T170" s="104"/>
      <c r="U170" s="104"/>
      <c r="V170" s="104"/>
      <c r="W170" s="104"/>
      <c r="X170" s="104"/>
      <c r="Y170" s="104"/>
      <c r="Z170" s="104"/>
      <c r="AA170" s="104"/>
      <c r="AB170" s="104"/>
      <c r="AC170" s="104"/>
      <c r="AD170" s="104"/>
      <c r="AE170" s="104"/>
      <c r="AF170" s="43"/>
      <c r="AG170" s="15"/>
      <c r="AH170" s="15"/>
      <c r="AI170" s="15"/>
      <c r="AJ170" s="18"/>
      <c r="AK170" s="18"/>
      <c r="AL170" s="18"/>
      <c r="AM170" s="18"/>
      <c r="AN170" s="18"/>
      <c r="AO170" s="18"/>
      <c r="AP170" s="18"/>
      <c r="AQ170" s="18"/>
      <c r="AR170" s="18"/>
      <c r="AS170" s="18"/>
      <c r="AT170" s="18"/>
      <c r="AU170" s="18"/>
      <c r="AV170" s="18"/>
      <c r="AW170" s="18"/>
      <c r="AX170" s="18"/>
      <c r="AY170" s="18"/>
      <c r="AZ170" s="18"/>
      <c r="BA170" s="18"/>
      <c r="BB170" s="18"/>
      <c r="BC170" s="18"/>
      <c r="BD170" s="18"/>
      <c r="BE170" s="18"/>
      <c r="BF170" s="18"/>
      <c r="BG170" s="18"/>
      <c r="BH170" s="18"/>
      <c r="BI170" s="18"/>
      <c r="BJ170" s="18"/>
    </row>
    <row r="171" spans="1:62" ht="20.25" x14ac:dyDescent="0.25">
      <c r="A171" s="141" t="s">
        <v>76</v>
      </c>
      <c r="B171" s="142"/>
      <c r="C171" s="142"/>
      <c r="D171" s="142"/>
      <c r="E171" s="142"/>
      <c r="F171" s="142"/>
      <c r="G171" s="142"/>
      <c r="H171" s="142"/>
      <c r="I171" s="142"/>
      <c r="J171" s="142"/>
      <c r="K171" s="142"/>
      <c r="L171" s="142"/>
      <c r="M171" s="142"/>
      <c r="N171" s="142"/>
      <c r="O171" s="142"/>
      <c r="P171" s="142"/>
      <c r="Q171" s="142"/>
      <c r="R171" s="142"/>
      <c r="S171" s="142"/>
      <c r="T171" s="142"/>
      <c r="U171" s="142"/>
      <c r="V171" s="142"/>
      <c r="W171" s="142"/>
      <c r="X171" s="142"/>
      <c r="Y171" s="142"/>
      <c r="Z171" s="142"/>
      <c r="AA171" s="142"/>
      <c r="AB171" s="142"/>
      <c r="AC171" s="142"/>
      <c r="AD171" s="142"/>
      <c r="AE171" s="145"/>
      <c r="AF171" s="36"/>
      <c r="AG171" s="15"/>
      <c r="AH171" s="15"/>
      <c r="AI171" s="15"/>
      <c r="AJ171" s="18"/>
      <c r="AK171" s="18"/>
      <c r="AL171" s="18"/>
      <c r="AM171" s="18"/>
      <c r="AN171" s="18"/>
      <c r="AO171" s="18"/>
      <c r="AP171" s="18"/>
      <c r="AQ171" s="18"/>
      <c r="AR171" s="18"/>
      <c r="AS171" s="18"/>
      <c r="AT171" s="18"/>
      <c r="AU171" s="18"/>
      <c r="AV171" s="18"/>
      <c r="AW171" s="18"/>
      <c r="AX171" s="18"/>
      <c r="AY171" s="18"/>
      <c r="AZ171" s="18"/>
      <c r="BA171" s="18"/>
      <c r="BB171" s="18"/>
      <c r="BC171" s="18"/>
      <c r="BD171" s="18"/>
      <c r="BE171" s="18"/>
      <c r="BF171" s="18"/>
      <c r="BG171" s="18"/>
      <c r="BH171" s="18"/>
      <c r="BI171" s="18"/>
      <c r="BJ171" s="18"/>
    </row>
    <row r="172" spans="1:62" ht="18.75" x14ac:dyDescent="0.3">
      <c r="A172" s="19" t="s">
        <v>25</v>
      </c>
      <c r="B172" s="47">
        <f>B173</f>
        <v>11</v>
      </c>
      <c r="C172" s="47">
        <f t="shared" ref="C172:AE172" si="207">C173</f>
        <v>7</v>
      </c>
      <c r="D172" s="47">
        <f t="shared" si="207"/>
        <v>7</v>
      </c>
      <c r="E172" s="47">
        <f t="shared" si="207"/>
        <v>7</v>
      </c>
      <c r="F172" s="119">
        <f>E172/B172*100</f>
        <v>63.636363636363633</v>
      </c>
      <c r="G172" s="119">
        <f>E172/C172*100</f>
        <v>100</v>
      </c>
      <c r="H172" s="48">
        <f t="shared" si="207"/>
        <v>2</v>
      </c>
      <c r="I172" s="48">
        <f t="shared" si="207"/>
        <v>2</v>
      </c>
      <c r="J172" s="48">
        <f t="shared" si="207"/>
        <v>2</v>
      </c>
      <c r="K172" s="48">
        <f t="shared" si="207"/>
        <v>2</v>
      </c>
      <c r="L172" s="48">
        <f t="shared" si="207"/>
        <v>0</v>
      </c>
      <c r="M172" s="48">
        <f t="shared" si="207"/>
        <v>0</v>
      </c>
      <c r="N172" s="48">
        <f t="shared" si="207"/>
        <v>3</v>
      </c>
      <c r="O172" s="48">
        <f t="shared" si="207"/>
        <v>3</v>
      </c>
      <c r="P172" s="48">
        <f t="shared" si="207"/>
        <v>0</v>
      </c>
      <c r="Q172" s="48">
        <f t="shared" si="207"/>
        <v>0</v>
      </c>
      <c r="R172" s="48">
        <f t="shared" si="207"/>
        <v>0</v>
      </c>
      <c r="S172" s="48">
        <f t="shared" si="207"/>
        <v>0</v>
      </c>
      <c r="T172" s="48">
        <f t="shared" si="207"/>
        <v>0</v>
      </c>
      <c r="U172" s="48">
        <f t="shared" si="207"/>
        <v>0</v>
      </c>
      <c r="V172" s="48">
        <f t="shared" si="207"/>
        <v>2</v>
      </c>
      <c r="W172" s="48">
        <f t="shared" si="207"/>
        <v>0</v>
      </c>
      <c r="X172" s="48">
        <f t="shared" si="207"/>
        <v>0</v>
      </c>
      <c r="Y172" s="48">
        <f t="shared" si="207"/>
        <v>0</v>
      </c>
      <c r="Z172" s="48">
        <f t="shared" si="207"/>
        <v>0</v>
      </c>
      <c r="AA172" s="48">
        <f t="shared" si="207"/>
        <v>0</v>
      </c>
      <c r="AB172" s="48">
        <f t="shared" si="207"/>
        <v>2</v>
      </c>
      <c r="AC172" s="48">
        <f t="shared" si="207"/>
        <v>0</v>
      </c>
      <c r="AD172" s="48">
        <f t="shared" si="207"/>
        <v>0</v>
      </c>
      <c r="AE172" s="48">
        <f t="shared" si="207"/>
        <v>0</v>
      </c>
      <c r="AF172" s="49"/>
      <c r="AG172" s="15"/>
      <c r="AH172" s="15"/>
      <c r="AI172" s="15"/>
      <c r="AJ172" s="18"/>
      <c r="AK172" s="18"/>
      <c r="AL172" s="18"/>
      <c r="AM172" s="18"/>
      <c r="AN172" s="18"/>
      <c r="AO172" s="18"/>
      <c r="AP172" s="18"/>
      <c r="AQ172" s="18"/>
      <c r="AR172" s="18"/>
      <c r="AS172" s="18"/>
      <c r="AT172" s="18"/>
      <c r="AU172" s="18"/>
      <c r="AV172" s="18"/>
      <c r="AW172" s="18"/>
      <c r="AX172" s="18"/>
      <c r="AY172" s="18"/>
      <c r="AZ172" s="18"/>
      <c r="BA172" s="18"/>
      <c r="BB172" s="18"/>
      <c r="BC172" s="18"/>
      <c r="BD172" s="18"/>
      <c r="BE172" s="18"/>
      <c r="BF172" s="18"/>
      <c r="BG172" s="18"/>
      <c r="BH172" s="18"/>
      <c r="BI172" s="18"/>
      <c r="BJ172" s="18"/>
    </row>
    <row r="173" spans="1:62" ht="18.75" x14ac:dyDescent="0.3">
      <c r="A173" s="22" t="s">
        <v>27</v>
      </c>
      <c r="B173" s="23">
        <f>B176</f>
        <v>11</v>
      </c>
      <c r="C173" s="23">
        <f t="shared" ref="C173:E173" si="208">C176</f>
        <v>7</v>
      </c>
      <c r="D173" s="23">
        <f t="shared" si="208"/>
        <v>7</v>
      </c>
      <c r="E173" s="23">
        <f t="shared" si="208"/>
        <v>7</v>
      </c>
      <c r="F173" s="124">
        <f>E173/B173*100</f>
        <v>63.636363636363633</v>
      </c>
      <c r="G173" s="124">
        <f>E173/C173*100</f>
        <v>100</v>
      </c>
      <c r="H173" s="23">
        <f>H176</f>
        <v>2</v>
      </c>
      <c r="I173" s="23">
        <f t="shared" ref="I173:AE173" si="209">I176</f>
        <v>2</v>
      </c>
      <c r="J173" s="23">
        <f t="shared" si="209"/>
        <v>2</v>
      </c>
      <c r="K173" s="23">
        <f t="shared" si="209"/>
        <v>2</v>
      </c>
      <c r="L173" s="23">
        <f t="shared" si="209"/>
        <v>0</v>
      </c>
      <c r="M173" s="23">
        <f t="shared" si="209"/>
        <v>0</v>
      </c>
      <c r="N173" s="23">
        <f t="shared" si="209"/>
        <v>3</v>
      </c>
      <c r="O173" s="23">
        <f t="shared" si="209"/>
        <v>3</v>
      </c>
      <c r="P173" s="23">
        <f t="shared" si="209"/>
        <v>0</v>
      </c>
      <c r="Q173" s="23">
        <f t="shared" si="209"/>
        <v>0</v>
      </c>
      <c r="R173" s="23">
        <f t="shared" si="209"/>
        <v>0</v>
      </c>
      <c r="S173" s="23">
        <f t="shared" si="209"/>
        <v>0</v>
      </c>
      <c r="T173" s="23">
        <f t="shared" si="209"/>
        <v>0</v>
      </c>
      <c r="U173" s="23">
        <f t="shared" si="209"/>
        <v>0</v>
      </c>
      <c r="V173" s="23">
        <f t="shared" si="209"/>
        <v>2</v>
      </c>
      <c r="W173" s="23">
        <f t="shared" si="209"/>
        <v>0</v>
      </c>
      <c r="X173" s="23">
        <f t="shared" si="209"/>
        <v>0</v>
      </c>
      <c r="Y173" s="23">
        <f t="shared" si="209"/>
        <v>0</v>
      </c>
      <c r="Z173" s="23">
        <f t="shared" si="209"/>
        <v>0</v>
      </c>
      <c r="AA173" s="23">
        <f t="shared" si="209"/>
        <v>0</v>
      </c>
      <c r="AB173" s="23">
        <f t="shared" si="209"/>
        <v>2</v>
      </c>
      <c r="AC173" s="23">
        <f t="shared" si="209"/>
        <v>0</v>
      </c>
      <c r="AD173" s="23">
        <f t="shared" si="209"/>
        <v>0</v>
      </c>
      <c r="AE173" s="23">
        <f t="shared" si="209"/>
        <v>0</v>
      </c>
      <c r="AF173" s="36"/>
      <c r="AG173" s="15"/>
      <c r="AH173" s="15"/>
      <c r="AI173" s="15"/>
      <c r="AJ173" s="18"/>
      <c r="AK173" s="18"/>
      <c r="AL173" s="18"/>
      <c r="AM173" s="18"/>
      <c r="AN173" s="18"/>
      <c r="AO173" s="18"/>
      <c r="AP173" s="18"/>
      <c r="AQ173" s="18"/>
      <c r="AR173" s="18"/>
      <c r="AS173" s="18"/>
      <c r="AT173" s="18"/>
      <c r="AU173" s="18"/>
      <c r="AV173" s="18"/>
      <c r="AW173" s="18"/>
      <c r="AX173" s="18"/>
      <c r="AY173" s="18"/>
      <c r="AZ173" s="18"/>
      <c r="BA173" s="18"/>
      <c r="BB173" s="18"/>
      <c r="BC173" s="18"/>
      <c r="BD173" s="18"/>
      <c r="BE173" s="18"/>
      <c r="BF173" s="18"/>
      <c r="BG173" s="18"/>
      <c r="BH173" s="18"/>
      <c r="BI173" s="18"/>
      <c r="BJ173" s="18"/>
    </row>
    <row r="174" spans="1:62" ht="18.75" x14ac:dyDescent="0.25">
      <c r="A174" s="136" t="s">
        <v>77</v>
      </c>
      <c r="B174" s="137"/>
      <c r="C174" s="137"/>
      <c r="D174" s="137"/>
      <c r="E174" s="137"/>
      <c r="F174" s="137"/>
      <c r="G174" s="137"/>
      <c r="H174" s="137"/>
      <c r="I174" s="137"/>
      <c r="J174" s="137"/>
      <c r="K174" s="137"/>
      <c r="L174" s="137"/>
      <c r="M174" s="137"/>
      <c r="N174" s="137"/>
      <c r="O174" s="137"/>
      <c r="P174" s="137"/>
      <c r="Q174" s="137"/>
      <c r="R174" s="137"/>
      <c r="S174" s="137"/>
      <c r="T174" s="137"/>
      <c r="U174" s="137"/>
      <c r="V174" s="137"/>
      <c r="W174" s="137"/>
      <c r="X174" s="137"/>
      <c r="Y174" s="137"/>
      <c r="Z174" s="137"/>
      <c r="AA174" s="137"/>
      <c r="AB174" s="137"/>
      <c r="AC174" s="137"/>
      <c r="AD174" s="137"/>
      <c r="AE174" s="138"/>
      <c r="AF174" s="36"/>
      <c r="AG174" s="15"/>
      <c r="AH174" s="15"/>
      <c r="AI174" s="15"/>
      <c r="AJ174" s="18"/>
      <c r="AK174" s="18"/>
      <c r="AL174" s="18"/>
      <c r="AM174" s="18"/>
      <c r="AN174" s="18"/>
      <c r="AO174" s="18"/>
      <c r="AP174" s="18"/>
      <c r="AQ174" s="18"/>
      <c r="AR174" s="18"/>
      <c r="AS174" s="18"/>
      <c r="AT174" s="18"/>
      <c r="AU174" s="18"/>
      <c r="AV174" s="18"/>
      <c r="AW174" s="18"/>
      <c r="AX174" s="18"/>
      <c r="AY174" s="18"/>
      <c r="AZ174" s="18"/>
      <c r="BA174" s="18"/>
      <c r="BB174" s="18"/>
      <c r="BC174" s="18"/>
      <c r="BD174" s="18"/>
      <c r="BE174" s="18"/>
      <c r="BF174" s="18"/>
      <c r="BG174" s="18"/>
      <c r="BH174" s="18"/>
      <c r="BI174" s="18"/>
      <c r="BJ174" s="18"/>
    </row>
    <row r="175" spans="1:62" ht="18.75" x14ac:dyDescent="0.3">
      <c r="A175" s="19" t="s">
        <v>25</v>
      </c>
      <c r="B175" s="47">
        <f>B176</f>
        <v>11</v>
      </c>
      <c r="C175" s="47">
        <f t="shared" ref="C175:AE175" si="210">C176</f>
        <v>7</v>
      </c>
      <c r="D175" s="47">
        <f t="shared" si="210"/>
        <v>7</v>
      </c>
      <c r="E175" s="47">
        <f t="shared" si="210"/>
        <v>7</v>
      </c>
      <c r="F175" s="125">
        <f>E175/B175*100</f>
        <v>63.636363636363633</v>
      </c>
      <c r="G175" s="125">
        <f>E175/C175*100</f>
        <v>100</v>
      </c>
      <c r="H175" s="48">
        <f t="shared" si="210"/>
        <v>2</v>
      </c>
      <c r="I175" s="48">
        <f t="shared" si="210"/>
        <v>2</v>
      </c>
      <c r="J175" s="48">
        <f t="shared" si="210"/>
        <v>2</v>
      </c>
      <c r="K175" s="48">
        <f t="shared" si="210"/>
        <v>2</v>
      </c>
      <c r="L175" s="48">
        <f t="shared" si="210"/>
        <v>0</v>
      </c>
      <c r="M175" s="48">
        <f t="shared" si="210"/>
        <v>0</v>
      </c>
      <c r="N175" s="48">
        <f t="shared" si="210"/>
        <v>3</v>
      </c>
      <c r="O175" s="48">
        <f t="shared" si="210"/>
        <v>3</v>
      </c>
      <c r="P175" s="48">
        <f t="shared" si="210"/>
        <v>0</v>
      </c>
      <c r="Q175" s="48">
        <f t="shared" si="210"/>
        <v>0</v>
      </c>
      <c r="R175" s="48">
        <f t="shared" si="210"/>
        <v>0</v>
      </c>
      <c r="S175" s="48">
        <f t="shared" si="210"/>
        <v>0</v>
      </c>
      <c r="T175" s="48">
        <f t="shared" si="210"/>
        <v>0</v>
      </c>
      <c r="U175" s="48">
        <f t="shared" si="210"/>
        <v>0</v>
      </c>
      <c r="V175" s="48">
        <f t="shared" si="210"/>
        <v>2</v>
      </c>
      <c r="W175" s="48">
        <f t="shared" si="210"/>
        <v>0</v>
      </c>
      <c r="X175" s="48">
        <f t="shared" si="210"/>
        <v>0</v>
      </c>
      <c r="Y175" s="48">
        <f t="shared" si="210"/>
        <v>0</v>
      </c>
      <c r="Z175" s="48">
        <f t="shared" si="210"/>
        <v>0</v>
      </c>
      <c r="AA175" s="48">
        <f t="shared" si="210"/>
        <v>0</v>
      </c>
      <c r="AB175" s="48">
        <f t="shared" si="210"/>
        <v>2</v>
      </c>
      <c r="AC175" s="48">
        <f t="shared" si="210"/>
        <v>0</v>
      </c>
      <c r="AD175" s="48">
        <f t="shared" si="210"/>
        <v>0</v>
      </c>
      <c r="AE175" s="48">
        <f t="shared" si="210"/>
        <v>0</v>
      </c>
      <c r="AF175" s="49"/>
      <c r="AG175" s="15"/>
      <c r="AH175" s="15"/>
      <c r="AI175" s="15"/>
      <c r="AJ175" s="18"/>
      <c r="AK175" s="18"/>
      <c r="AL175" s="18"/>
      <c r="AM175" s="18"/>
      <c r="AN175" s="18"/>
      <c r="AO175" s="18"/>
      <c r="AP175" s="18"/>
      <c r="AQ175" s="18"/>
      <c r="AR175" s="18"/>
      <c r="AS175" s="18"/>
      <c r="AT175" s="18"/>
      <c r="AU175" s="18"/>
      <c r="AV175" s="18"/>
      <c r="AW175" s="18"/>
      <c r="AX175" s="18"/>
      <c r="AY175" s="18"/>
      <c r="AZ175" s="18"/>
      <c r="BA175" s="18"/>
      <c r="BB175" s="18"/>
      <c r="BC175" s="18"/>
      <c r="BD175" s="18"/>
      <c r="BE175" s="18"/>
      <c r="BF175" s="18"/>
      <c r="BG175" s="18"/>
      <c r="BH175" s="18"/>
      <c r="BI175" s="18"/>
      <c r="BJ175" s="18"/>
    </row>
    <row r="176" spans="1:62" ht="76.5" customHeight="1" x14ac:dyDescent="0.3">
      <c r="A176" s="22" t="s">
        <v>27</v>
      </c>
      <c r="B176" s="23">
        <f>H176+J176+L176+N176+P176+R176+T176+V176+X176+Z176+AB176+AD176</f>
        <v>11</v>
      </c>
      <c r="C176" s="29">
        <f t="shared" ref="C176" si="211">H176+J176+L176+N176+P176</f>
        <v>7</v>
      </c>
      <c r="D176" s="23">
        <f>E176</f>
        <v>7</v>
      </c>
      <c r="E176" s="28">
        <f>I176+K176+M176+O176+Q176+S176+U176+W176+Y176+AA176+AC176+AE176</f>
        <v>7</v>
      </c>
      <c r="F176" s="126">
        <f>E176/B176*100</f>
        <v>63.636363636363633</v>
      </c>
      <c r="G176" s="126">
        <f>E176/C176*100</f>
        <v>100</v>
      </c>
      <c r="H176" s="13">
        <v>2</v>
      </c>
      <c r="I176" s="13">
        <v>2</v>
      </c>
      <c r="J176" s="13">
        <v>2</v>
      </c>
      <c r="K176" s="13">
        <v>2</v>
      </c>
      <c r="L176" s="13"/>
      <c r="M176" s="13"/>
      <c r="N176" s="13">
        <v>3</v>
      </c>
      <c r="O176" s="13">
        <v>3</v>
      </c>
      <c r="P176" s="13"/>
      <c r="Q176" s="13"/>
      <c r="R176" s="13"/>
      <c r="S176" s="13"/>
      <c r="T176" s="13"/>
      <c r="U176" s="13"/>
      <c r="V176" s="13">
        <v>2</v>
      </c>
      <c r="W176" s="13"/>
      <c r="X176" s="13"/>
      <c r="Y176" s="13"/>
      <c r="Z176" s="13"/>
      <c r="AA176" s="13"/>
      <c r="AB176" s="13">
        <v>2</v>
      </c>
      <c r="AC176" s="13"/>
      <c r="AD176" s="13"/>
      <c r="AE176" s="13"/>
      <c r="AF176" s="36" t="s">
        <v>102</v>
      </c>
      <c r="AG176" s="15"/>
      <c r="AH176" s="15"/>
      <c r="AI176" s="15"/>
      <c r="AJ176" s="18"/>
      <c r="AK176" s="18"/>
      <c r="AL176" s="18"/>
      <c r="AM176" s="18"/>
      <c r="AN176" s="18"/>
      <c r="AO176" s="18"/>
      <c r="AP176" s="18"/>
      <c r="AQ176" s="18"/>
      <c r="AR176" s="18"/>
      <c r="AS176" s="18"/>
      <c r="AT176" s="18"/>
      <c r="AU176" s="18"/>
      <c r="AV176" s="18"/>
      <c r="AW176" s="18"/>
      <c r="AX176" s="18"/>
      <c r="AY176" s="18"/>
      <c r="AZ176" s="18"/>
      <c r="BA176" s="18"/>
      <c r="BB176" s="18"/>
      <c r="BC176" s="18"/>
      <c r="BD176" s="18"/>
      <c r="BE176" s="18"/>
      <c r="BF176" s="18"/>
      <c r="BG176" s="18"/>
      <c r="BH176" s="18"/>
      <c r="BI176" s="18"/>
      <c r="BJ176" s="18"/>
    </row>
    <row r="177" spans="1:62" ht="20.25" x14ac:dyDescent="0.25">
      <c r="A177" s="90" t="s">
        <v>120</v>
      </c>
      <c r="B177" s="91"/>
      <c r="C177" s="92"/>
      <c r="D177" s="92"/>
      <c r="E177" s="91"/>
      <c r="F177" s="93"/>
      <c r="G177" s="93"/>
      <c r="H177" s="94"/>
      <c r="I177" s="94"/>
      <c r="J177" s="94"/>
      <c r="K177" s="94"/>
      <c r="L177" s="94"/>
      <c r="M177" s="94"/>
      <c r="N177" s="94"/>
      <c r="O177" s="94"/>
      <c r="P177" s="94"/>
      <c r="Q177" s="94"/>
      <c r="R177" s="94"/>
      <c r="S177" s="94"/>
      <c r="T177" s="94"/>
      <c r="U177" s="94"/>
      <c r="V177" s="94"/>
      <c r="W177" s="94"/>
      <c r="X177" s="94"/>
      <c r="Y177" s="94"/>
      <c r="Z177" s="94"/>
      <c r="AA177" s="94"/>
      <c r="AB177" s="94"/>
      <c r="AC177" s="94"/>
      <c r="AD177" s="94"/>
      <c r="AE177" s="95"/>
      <c r="AF177" s="131"/>
      <c r="AG177" s="15"/>
      <c r="AH177" s="15"/>
      <c r="AI177" s="15"/>
      <c r="AJ177" s="18"/>
      <c r="AK177" s="18"/>
      <c r="AL177" s="18"/>
      <c r="AM177" s="18"/>
      <c r="AN177" s="18"/>
      <c r="AO177" s="18"/>
      <c r="AP177" s="18"/>
      <c r="AQ177" s="18"/>
      <c r="AR177" s="18"/>
      <c r="AS177" s="18"/>
      <c r="AT177" s="18"/>
      <c r="AU177" s="18"/>
      <c r="AV177" s="18"/>
      <c r="AW177" s="18"/>
      <c r="AX177" s="18"/>
      <c r="AY177" s="18"/>
      <c r="AZ177" s="18"/>
      <c r="BA177" s="18"/>
      <c r="BB177" s="18"/>
      <c r="BC177" s="18"/>
      <c r="BD177" s="18"/>
      <c r="BE177" s="18"/>
      <c r="BF177" s="18"/>
      <c r="BG177" s="18"/>
      <c r="BH177" s="18"/>
      <c r="BI177" s="18"/>
      <c r="BJ177" s="18"/>
    </row>
    <row r="178" spans="1:62" ht="20.25" x14ac:dyDescent="0.25">
      <c r="A178" s="141" t="s">
        <v>80</v>
      </c>
      <c r="B178" s="142"/>
      <c r="C178" s="142"/>
      <c r="D178" s="142"/>
      <c r="E178" s="142"/>
      <c r="F178" s="142"/>
      <c r="G178" s="142"/>
      <c r="H178" s="142"/>
      <c r="I178" s="142"/>
      <c r="J178" s="142"/>
      <c r="K178" s="142"/>
      <c r="L178" s="142"/>
      <c r="M178" s="142"/>
      <c r="N178" s="142"/>
      <c r="O178" s="142"/>
      <c r="P178" s="142"/>
      <c r="Q178" s="142"/>
      <c r="R178" s="142"/>
      <c r="S178" s="142"/>
      <c r="T178" s="142"/>
      <c r="U178" s="142"/>
      <c r="V178" s="142"/>
      <c r="W178" s="142"/>
      <c r="X178" s="142"/>
      <c r="Y178" s="142"/>
      <c r="Z178" s="142"/>
      <c r="AA178" s="142"/>
      <c r="AB178" s="142"/>
      <c r="AC178" s="142"/>
      <c r="AD178" s="142"/>
      <c r="AE178" s="145"/>
      <c r="AF178" s="36"/>
      <c r="AG178" s="15"/>
      <c r="AH178" s="15"/>
      <c r="AI178" s="15"/>
      <c r="AJ178" s="18"/>
      <c r="AK178" s="18"/>
      <c r="AL178" s="18"/>
      <c r="AM178" s="18"/>
      <c r="AN178" s="18"/>
      <c r="AO178" s="18"/>
      <c r="AP178" s="18"/>
      <c r="AQ178" s="18"/>
      <c r="AR178" s="18"/>
      <c r="AS178" s="18"/>
      <c r="AT178" s="18"/>
      <c r="AU178" s="18"/>
      <c r="AV178" s="18"/>
      <c r="AW178" s="18"/>
      <c r="AX178" s="18"/>
      <c r="AY178" s="18"/>
      <c r="AZ178" s="18"/>
      <c r="BA178" s="18"/>
      <c r="BB178" s="18"/>
      <c r="BC178" s="18"/>
      <c r="BD178" s="18"/>
      <c r="BE178" s="18"/>
      <c r="BF178" s="18"/>
      <c r="BG178" s="18"/>
      <c r="BH178" s="18"/>
      <c r="BI178" s="18"/>
      <c r="BJ178" s="18"/>
    </row>
    <row r="179" spans="1:62" ht="18.75" x14ac:dyDescent="0.3">
      <c r="A179" s="19" t="s">
        <v>25</v>
      </c>
      <c r="B179" s="27">
        <f>H179+J179+L179+N179+P179+R179+T179+V179+X179+Z179+AB179+AD179</f>
        <v>1606.9</v>
      </c>
      <c r="C179" s="27">
        <f>SUM(C180:C183)</f>
        <v>610.79999999999995</v>
      </c>
      <c r="D179" s="27">
        <f t="shared" ref="D179:E179" si="212">SUM(D180:D183)</f>
        <v>283.2</v>
      </c>
      <c r="E179" s="27">
        <f t="shared" si="212"/>
        <v>283.2</v>
      </c>
      <c r="F179" s="26">
        <f>E179/B179*100</f>
        <v>17.623996515028935</v>
      </c>
      <c r="G179" s="26">
        <f>E179/C179*100</f>
        <v>46.36542239685658</v>
      </c>
      <c r="H179" s="13">
        <f>SUM(H180:H183)</f>
        <v>0</v>
      </c>
      <c r="I179" s="13">
        <f t="shared" ref="I179:AE179" si="213">SUM(I180:I183)</f>
        <v>0</v>
      </c>
      <c r="J179" s="13">
        <f t="shared" si="213"/>
        <v>69.099999999999994</v>
      </c>
      <c r="K179" s="13">
        <f t="shared" si="213"/>
        <v>69.099999999999994</v>
      </c>
      <c r="L179" s="13">
        <f t="shared" si="213"/>
        <v>418.4</v>
      </c>
      <c r="M179" s="13">
        <f t="shared" si="213"/>
        <v>35.200000000000003</v>
      </c>
      <c r="N179" s="13">
        <f t="shared" si="213"/>
        <v>111.7</v>
      </c>
      <c r="O179" s="13">
        <f t="shared" si="213"/>
        <v>158.9</v>
      </c>
      <c r="P179" s="13">
        <f t="shared" si="213"/>
        <v>11.6</v>
      </c>
      <c r="Q179" s="13">
        <f t="shared" si="213"/>
        <v>0</v>
      </c>
      <c r="R179" s="13">
        <f t="shared" si="213"/>
        <v>0</v>
      </c>
      <c r="S179" s="13">
        <f t="shared" si="213"/>
        <v>20</v>
      </c>
      <c r="T179" s="13">
        <f t="shared" si="213"/>
        <v>0</v>
      </c>
      <c r="U179" s="13">
        <f t="shared" si="213"/>
        <v>0</v>
      </c>
      <c r="V179" s="13">
        <f t="shared" si="213"/>
        <v>40</v>
      </c>
      <c r="W179" s="13">
        <f t="shared" si="213"/>
        <v>0</v>
      </c>
      <c r="X179" s="13">
        <f t="shared" si="213"/>
        <v>53.1</v>
      </c>
      <c r="Y179" s="13">
        <f t="shared" si="213"/>
        <v>0</v>
      </c>
      <c r="Z179" s="13">
        <f t="shared" si="213"/>
        <v>858</v>
      </c>
      <c r="AA179" s="13">
        <f t="shared" si="213"/>
        <v>0</v>
      </c>
      <c r="AB179" s="13">
        <f t="shared" si="213"/>
        <v>45</v>
      </c>
      <c r="AC179" s="13">
        <f t="shared" si="213"/>
        <v>0</v>
      </c>
      <c r="AD179" s="13">
        <f t="shared" si="213"/>
        <v>0</v>
      </c>
      <c r="AE179" s="13">
        <f t="shared" si="213"/>
        <v>0</v>
      </c>
      <c r="AF179" s="36"/>
      <c r="AG179" s="15"/>
      <c r="AH179" s="15"/>
      <c r="AI179" s="15"/>
      <c r="AJ179" s="18"/>
      <c r="AK179" s="18"/>
      <c r="AL179" s="18"/>
      <c r="AM179" s="18"/>
      <c r="AN179" s="18"/>
      <c r="AO179" s="18"/>
      <c r="AP179" s="18"/>
      <c r="AQ179" s="18"/>
      <c r="AR179" s="18"/>
      <c r="AS179" s="18"/>
      <c r="AT179" s="18"/>
      <c r="AU179" s="18"/>
      <c r="AV179" s="18"/>
      <c r="AW179" s="18"/>
      <c r="AX179" s="18"/>
      <c r="AY179" s="18"/>
      <c r="AZ179" s="18"/>
      <c r="BA179" s="18"/>
      <c r="BB179" s="18"/>
      <c r="BC179" s="18"/>
      <c r="BD179" s="18"/>
      <c r="BE179" s="18"/>
      <c r="BF179" s="18"/>
      <c r="BG179" s="18"/>
      <c r="BH179" s="18"/>
      <c r="BI179" s="18"/>
      <c r="BJ179" s="18"/>
    </row>
    <row r="180" spans="1:62" ht="18.75" x14ac:dyDescent="0.3">
      <c r="A180" s="22" t="s">
        <v>26</v>
      </c>
      <c r="B180" s="28">
        <f>H180+J180+L180+N180+P180+R180+T180+V180+X180+Z180+AB180+AD180</f>
        <v>0</v>
      </c>
      <c r="C180" s="29">
        <f t="shared" ref="C180:E180" si="214">C186+C192</f>
        <v>0</v>
      </c>
      <c r="D180" s="29">
        <f t="shared" si="214"/>
        <v>0</v>
      </c>
      <c r="E180" s="29">
        <f t="shared" si="214"/>
        <v>0</v>
      </c>
      <c r="F180" s="121">
        <f t="shared" ref="F180:F183" si="215">IFERROR(E180/B180*100,0)</f>
        <v>0</v>
      </c>
      <c r="G180" s="121">
        <f t="shared" ref="G180:G183" si="216">IFERROR(E180/C180*100,0)</f>
        <v>0</v>
      </c>
      <c r="H180" s="23">
        <f>H186+H192</f>
        <v>0</v>
      </c>
      <c r="I180" s="23">
        <f t="shared" ref="I180:AE183" si="217">I186+I192</f>
        <v>0</v>
      </c>
      <c r="J180" s="23">
        <f t="shared" si="217"/>
        <v>0</v>
      </c>
      <c r="K180" s="23">
        <f t="shared" si="217"/>
        <v>0</v>
      </c>
      <c r="L180" s="23">
        <f t="shared" si="217"/>
        <v>0</v>
      </c>
      <c r="M180" s="23">
        <f t="shared" si="217"/>
        <v>0</v>
      </c>
      <c r="N180" s="23">
        <f t="shared" si="217"/>
        <v>0</v>
      </c>
      <c r="O180" s="23">
        <f t="shared" si="217"/>
        <v>0</v>
      </c>
      <c r="P180" s="23">
        <f t="shared" si="217"/>
        <v>0</v>
      </c>
      <c r="Q180" s="23">
        <f t="shared" si="217"/>
        <v>0</v>
      </c>
      <c r="R180" s="23">
        <f t="shared" si="217"/>
        <v>0</v>
      </c>
      <c r="S180" s="23">
        <f t="shared" si="217"/>
        <v>0</v>
      </c>
      <c r="T180" s="23">
        <f t="shared" si="217"/>
        <v>0</v>
      </c>
      <c r="U180" s="23">
        <f t="shared" si="217"/>
        <v>0</v>
      </c>
      <c r="V180" s="23">
        <f t="shared" si="217"/>
        <v>0</v>
      </c>
      <c r="W180" s="23">
        <f t="shared" si="217"/>
        <v>0</v>
      </c>
      <c r="X180" s="23">
        <f t="shared" si="217"/>
        <v>0</v>
      </c>
      <c r="Y180" s="23">
        <f t="shared" si="217"/>
        <v>0</v>
      </c>
      <c r="Z180" s="23">
        <f t="shared" si="217"/>
        <v>0</v>
      </c>
      <c r="AA180" s="23">
        <f t="shared" si="217"/>
        <v>0</v>
      </c>
      <c r="AB180" s="23">
        <f t="shared" si="217"/>
        <v>0</v>
      </c>
      <c r="AC180" s="23">
        <f t="shared" si="217"/>
        <v>0</v>
      </c>
      <c r="AD180" s="23">
        <f t="shared" si="217"/>
        <v>0</v>
      </c>
      <c r="AE180" s="23">
        <f t="shared" si="217"/>
        <v>0</v>
      </c>
      <c r="AF180" s="36"/>
      <c r="AG180" s="15"/>
      <c r="AH180" s="15"/>
      <c r="AI180" s="15"/>
      <c r="AJ180" s="18"/>
      <c r="AK180" s="18"/>
      <c r="AL180" s="18"/>
      <c r="AM180" s="18"/>
      <c r="AN180" s="18"/>
      <c r="AO180" s="18"/>
      <c r="AP180" s="18"/>
      <c r="AQ180" s="18"/>
      <c r="AR180" s="18"/>
      <c r="AS180" s="18"/>
      <c r="AT180" s="18"/>
      <c r="AU180" s="18"/>
      <c r="AV180" s="18"/>
      <c r="AW180" s="18"/>
      <c r="AX180" s="18"/>
      <c r="AY180" s="18"/>
      <c r="AZ180" s="18"/>
      <c r="BA180" s="18"/>
      <c r="BB180" s="18"/>
      <c r="BC180" s="18"/>
      <c r="BD180" s="18"/>
      <c r="BE180" s="18"/>
      <c r="BF180" s="18"/>
      <c r="BG180" s="18"/>
      <c r="BH180" s="18"/>
      <c r="BI180" s="18"/>
      <c r="BJ180" s="18"/>
    </row>
    <row r="181" spans="1:62" ht="18.75" x14ac:dyDescent="0.3">
      <c r="A181" s="22" t="s">
        <v>27</v>
      </c>
      <c r="B181" s="28">
        <f>H181+J181+L181+N181+P181+R181+T181+V181+X181+Z181+AB181+AD181</f>
        <v>1606.9</v>
      </c>
      <c r="C181" s="29">
        <f>C187+C193</f>
        <v>610.79999999999995</v>
      </c>
      <c r="D181" s="29">
        <f>D187+D193</f>
        <v>283.2</v>
      </c>
      <c r="E181" s="29">
        <f>E187+E193</f>
        <v>283.2</v>
      </c>
      <c r="F181" s="121">
        <f t="shared" si="215"/>
        <v>17.623996515028935</v>
      </c>
      <c r="G181" s="121">
        <f t="shared" si="216"/>
        <v>46.36542239685658</v>
      </c>
      <c r="H181" s="23">
        <f>H187+H193</f>
        <v>0</v>
      </c>
      <c r="I181" s="23">
        <f t="shared" si="217"/>
        <v>0</v>
      </c>
      <c r="J181" s="23">
        <f t="shared" si="217"/>
        <v>69.099999999999994</v>
      </c>
      <c r="K181" s="23">
        <f t="shared" si="217"/>
        <v>69.099999999999994</v>
      </c>
      <c r="L181" s="23">
        <f t="shared" si="217"/>
        <v>418.4</v>
      </c>
      <c r="M181" s="23">
        <f t="shared" si="217"/>
        <v>35.200000000000003</v>
      </c>
      <c r="N181" s="23">
        <f t="shared" si="217"/>
        <v>111.7</v>
      </c>
      <c r="O181" s="23">
        <f t="shared" si="217"/>
        <v>158.9</v>
      </c>
      <c r="P181" s="23">
        <f t="shared" si="217"/>
        <v>11.6</v>
      </c>
      <c r="Q181" s="23">
        <f t="shared" si="217"/>
        <v>0</v>
      </c>
      <c r="R181" s="23">
        <f t="shared" si="217"/>
        <v>0</v>
      </c>
      <c r="S181" s="23">
        <f t="shared" si="217"/>
        <v>20</v>
      </c>
      <c r="T181" s="23">
        <f t="shared" si="217"/>
        <v>0</v>
      </c>
      <c r="U181" s="23">
        <f t="shared" si="217"/>
        <v>0</v>
      </c>
      <c r="V181" s="23">
        <f t="shared" si="217"/>
        <v>40</v>
      </c>
      <c r="W181" s="23">
        <f t="shared" si="217"/>
        <v>0</v>
      </c>
      <c r="X181" s="23">
        <f t="shared" si="217"/>
        <v>53.1</v>
      </c>
      <c r="Y181" s="23">
        <f t="shared" si="217"/>
        <v>0</v>
      </c>
      <c r="Z181" s="23">
        <f t="shared" si="217"/>
        <v>858</v>
      </c>
      <c r="AA181" s="23">
        <f t="shared" si="217"/>
        <v>0</v>
      </c>
      <c r="AB181" s="23">
        <f t="shared" si="217"/>
        <v>45</v>
      </c>
      <c r="AC181" s="23">
        <f t="shared" si="217"/>
        <v>0</v>
      </c>
      <c r="AD181" s="23">
        <f t="shared" si="217"/>
        <v>0</v>
      </c>
      <c r="AE181" s="23">
        <f t="shared" si="217"/>
        <v>0</v>
      </c>
      <c r="AF181" s="36"/>
      <c r="AG181" s="15"/>
      <c r="AH181" s="15"/>
      <c r="AI181" s="15"/>
      <c r="AJ181" s="18"/>
      <c r="AK181" s="18"/>
      <c r="AL181" s="18"/>
      <c r="AM181" s="18"/>
      <c r="AN181" s="18"/>
      <c r="AO181" s="18"/>
      <c r="AP181" s="18"/>
      <c r="AQ181" s="18"/>
      <c r="AR181" s="18"/>
      <c r="AS181" s="18"/>
      <c r="AT181" s="18"/>
      <c r="AU181" s="18"/>
      <c r="AV181" s="18"/>
      <c r="AW181" s="18"/>
      <c r="AX181" s="18"/>
      <c r="AY181" s="18"/>
      <c r="AZ181" s="18"/>
      <c r="BA181" s="18"/>
      <c r="BB181" s="18"/>
      <c r="BC181" s="18"/>
      <c r="BD181" s="18"/>
      <c r="BE181" s="18"/>
      <c r="BF181" s="18"/>
      <c r="BG181" s="18"/>
      <c r="BH181" s="18"/>
      <c r="BI181" s="18"/>
      <c r="BJ181" s="18"/>
    </row>
    <row r="182" spans="1:62" ht="18.75" x14ac:dyDescent="0.3">
      <c r="A182" s="22" t="s">
        <v>28</v>
      </c>
      <c r="B182" s="28">
        <f t="shared" ref="B182:B183" si="218">H182+J182+L182+N182+P182+R182+T182+V182+X182+Z182+AB182+AD182</f>
        <v>0</v>
      </c>
      <c r="C182" s="29">
        <f t="shared" ref="C182:E183" si="219">C188+C194</f>
        <v>0</v>
      </c>
      <c r="D182" s="29">
        <f t="shared" si="219"/>
        <v>0</v>
      </c>
      <c r="E182" s="29">
        <f t="shared" si="219"/>
        <v>0</v>
      </c>
      <c r="F182" s="121">
        <f t="shared" si="215"/>
        <v>0</v>
      </c>
      <c r="G182" s="121">
        <f t="shared" si="216"/>
        <v>0</v>
      </c>
      <c r="H182" s="23">
        <f t="shared" ref="H182:W183" si="220">H188+H194</f>
        <v>0</v>
      </c>
      <c r="I182" s="23">
        <f t="shared" si="220"/>
        <v>0</v>
      </c>
      <c r="J182" s="23">
        <f t="shared" si="220"/>
        <v>0</v>
      </c>
      <c r="K182" s="23">
        <f t="shared" si="220"/>
        <v>0</v>
      </c>
      <c r="L182" s="23">
        <f t="shared" si="220"/>
        <v>0</v>
      </c>
      <c r="M182" s="23">
        <f t="shared" si="220"/>
        <v>0</v>
      </c>
      <c r="N182" s="23">
        <f t="shared" si="220"/>
        <v>0</v>
      </c>
      <c r="O182" s="23">
        <f t="shared" si="220"/>
        <v>0</v>
      </c>
      <c r="P182" s="23">
        <f t="shared" si="220"/>
        <v>0</v>
      </c>
      <c r="Q182" s="23">
        <f t="shared" si="220"/>
        <v>0</v>
      </c>
      <c r="R182" s="23">
        <f t="shared" si="220"/>
        <v>0</v>
      </c>
      <c r="S182" s="23">
        <f t="shared" si="220"/>
        <v>0</v>
      </c>
      <c r="T182" s="23">
        <f t="shared" si="220"/>
        <v>0</v>
      </c>
      <c r="U182" s="23">
        <f t="shared" si="220"/>
        <v>0</v>
      </c>
      <c r="V182" s="23">
        <f t="shared" si="220"/>
        <v>0</v>
      </c>
      <c r="W182" s="23">
        <f t="shared" si="220"/>
        <v>0</v>
      </c>
      <c r="X182" s="23">
        <f t="shared" si="217"/>
        <v>0</v>
      </c>
      <c r="Y182" s="23">
        <f t="shared" si="217"/>
        <v>0</v>
      </c>
      <c r="Z182" s="23">
        <f t="shared" si="217"/>
        <v>0</v>
      </c>
      <c r="AA182" s="23">
        <f t="shared" si="217"/>
        <v>0</v>
      </c>
      <c r="AB182" s="23">
        <f t="shared" si="217"/>
        <v>0</v>
      </c>
      <c r="AC182" s="23">
        <f t="shared" si="217"/>
        <v>0</v>
      </c>
      <c r="AD182" s="23">
        <f t="shared" si="217"/>
        <v>0</v>
      </c>
      <c r="AE182" s="23">
        <f t="shared" si="217"/>
        <v>0</v>
      </c>
      <c r="AF182" s="36"/>
      <c r="AG182" s="15"/>
      <c r="AH182" s="15"/>
      <c r="AI182" s="15"/>
      <c r="AJ182" s="18"/>
      <c r="AK182" s="18"/>
      <c r="AL182" s="18"/>
      <c r="AM182" s="18"/>
      <c r="AN182" s="18"/>
      <c r="AO182" s="18"/>
      <c r="AP182" s="18"/>
      <c r="AQ182" s="18"/>
      <c r="AR182" s="18"/>
      <c r="AS182" s="18"/>
      <c r="AT182" s="18"/>
      <c r="AU182" s="18"/>
      <c r="AV182" s="18"/>
      <c r="AW182" s="18"/>
      <c r="AX182" s="18"/>
      <c r="AY182" s="18"/>
      <c r="AZ182" s="18"/>
      <c r="BA182" s="18"/>
      <c r="BB182" s="18"/>
      <c r="BC182" s="18"/>
      <c r="BD182" s="18"/>
      <c r="BE182" s="18"/>
      <c r="BF182" s="18"/>
      <c r="BG182" s="18"/>
      <c r="BH182" s="18"/>
      <c r="BI182" s="18"/>
      <c r="BJ182" s="18"/>
    </row>
    <row r="183" spans="1:62" ht="18.75" x14ac:dyDescent="0.3">
      <c r="A183" s="22" t="s">
        <v>29</v>
      </c>
      <c r="B183" s="28">
        <f t="shared" si="218"/>
        <v>0</v>
      </c>
      <c r="C183" s="29">
        <f t="shared" si="219"/>
        <v>0</v>
      </c>
      <c r="D183" s="29">
        <f t="shared" si="219"/>
        <v>0</v>
      </c>
      <c r="E183" s="29">
        <f t="shared" si="219"/>
        <v>0</v>
      </c>
      <c r="F183" s="121">
        <f t="shared" si="215"/>
        <v>0</v>
      </c>
      <c r="G183" s="121">
        <f t="shared" si="216"/>
        <v>0</v>
      </c>
      <c r="H183" s="23">
        <f t="shared" si="220"/>
        <v>0</v>
      </c>
      <c r="I183" s="23">
        <f t="shared" si="217"/>
        <v>0</v>
      </c>
      <c r="J183" s="23">
        <f t="shared" si="217"/>
        <v>0</v>
      </c>
      <c r="K183" s="23">
        <f t="shared" si="217"/>
        <v>0</v>
      </c>
      <c r="L183" s="23">
        <f t="shared" si="217"/>
        <v>0</v>
      </c>
      <c r="M183" s="23">
        <f t="shared" si="217"/>
        <v>0</v>
      </c>
      <c r="N183" s="23">
        <f t="shared" si="217"/>
        <v>0</v>
      </c>
      <c r="O183" s="23">
        <f t="shared" si="217"/>
        <v>0</v>
      </c>
      <c r="P183" s="23">
        <f t="shared" si="217"/>
        <v>0</v>
      </c>
      <c r="Q183" s="23">
        <f t="shared" si="217"/>
        <v>0</v>
      </c>
      <c r="R183" s="23">
        <f t="shared" si="217"/>
        <v>0</v>
      </c>
      <c r="S183" s="23">
        <f t="shared" si="217"/>
        <v>0</v>
      </c>
      <c r="T183" s="23">
        <f t="shared" si="217"/>
        <v>0</v>
      </c>
      <c r="U183" s="23">
        <f t="shared" si="217"/>
        <v>0</v>
      </c>
      <c r="V183" s="23">
        <f t="shared" si="217"/>
        <v>0</v>
      </c>
      <c r="W183" s="23">
        <f t="shared" si="217"/>
        <v>0</v>
      </c>
      <c r="X183" s="23">
        <f t="shared" si="217"/>
        <v>0</v>
      </c>
      <c r="Y183" s="23">
        <f t="shared" si="217"/>
        <v>0</v>
      </c>
      <c r="Z183" s="23">
        <f t="shared" si="217"/>
        <v>0</v>
      </c>
      <c r="AA183" s="23">
        <f t="shared" si="217"/>
        <v>0</v>
      </c>
      <c r="AB183" s="23">
        <f t="shared" si="217"/>
        <v>0</v>
      </c>
      <c r="AC183" s="23">
        <f t="shared" si="217"/>
        <v>0</v>
      </c>
      <c r="AD183" s="23">
        <f t="shared" si="217"/>
        <v>0</v>
      </c>
      <c r="AE183" s="23">
        <f t="shared" si="217"/>
        <v>0</v>
      </c>
      <c r="AF183" s="36"/>
      <c r="AG183" s="15"/>
      <c r="AH183" s="15"/>
      <c r="AI183" s="15"/>
      <c r="AJ183" s="18"/>
      <c r="AK183" s="18"/>
      <c r="AL183" s="18"/>
      <c r="AM183" s="18"/>
      <c r="AN183" s="18"/>
      <c r="AO183" s="18"/>
      <c r="AP183" s="18"/>
      <c r="AQ183" s="18"/>
      <c r="AR183" s="18"/>
      <c r="AS183" s="18"/>
      <c r="AT183" s="18"/>
      <c r="AU183" s="18"/>
      <c r="AV183" s="18"/>
      <c r="AW183" s="18"/>
      <c r="AX183" s="18"/>
      <c r="AY183" s="18"/>
      <c r="AZ183" s="18"/>
      <c r="BA183" s="18"/>
      <c r="BB183" s="18"/>
      <c r="BC183" s="18"/>
      <c r="BD183" s="18"/>
      <c r="BE183" s="18"/>
      <c r="BF183" s="18"/>
      <c r="BG183" s="18"/>
      <c r="BH183" s="18"/>
      <c r="BI183" s="18"/>
      <c r="BJ183" s="18"/>
    </row>
    <row r="184" spans="1:62" ht="18.75" customHeight="1" x14ac:dyDescent="0.25">
      <c r="A184" s="136" t="s">
        <v>81</v>
      </c>
      <c r="B184" s="137"/>
      <c r="C184" s="137"/>
      <c r="D184" s="137"/>
      <c r="E184" s="137"/>
      <c r="F184" s="137"/>
      <c r="G184" s="137"/>
      <c r="H184" s="137"/>
      <c r="I184" s="137"/>
      <c r="J184" s="137"/>
      <c r="K184" s="137"/>
      <c r="L184" s="137"/>
      <c r="M184" s="137"/>
      <c r="N184" s="137"/>
      <c r="O184" s="137"/>
      <c r="P184" s="137"/>
      <c r="Q184" s="137"/>
      <c r="R184" s="137"/>
      <c r="S184" s="137"/>
      <c r="T184" s="137"/>
      <c r="U184" s="137"/>
      <c r="V184" s="137"/>
      <c r="W184" s="137"/>
      <c r="X184" s="137"/>
      <c r="Y184" s="137"/>
      <c r="Z184" s="137"/>
      <c r="AA184" s="137"/>
      <c r="AB184" s="137"/>
      <c r="AC184" s="137"/>
      <c r="AD184" s="137"/>
      <c r="AE184" s="138"/>
      <c r="AF184" s="139" t="s">
        <v>118</v>
      </c>
      <c r="AG184" s="15"/>
      <c r="AH184" s="15"/>
      <c r="AI184" s="15"/>
      <c r="AJ184" s="18"/>
      <c r="AK184" s="18"/>
      <c r="AL184" s="18"/>
      <c r="AM184" s="18"/>
      <c r="AN184" s="18"/>
      <c r="AO184" s="18"/>
      <c r="AP184" s="18"/>
      <c r="AQ184" s="18"/>
      <c r="AR184" s="18"/>
      <c r="AS184" s="18"/>
      <c r="AT184" s="18"/>
      <c r="AU184" s="18"/>
      <c r="AV184" s="18"/>
      <c r="AW184" s="18"/>
      <c r="AX184" s="18"/>
      <c r="AY184" s="18"/>
      <c r="AZ184" s="18"/>
      <c r="BA184" s="18"/>
      <c r="BB184" s="18"/>
      <c r="BC184" s="18"/>
      <c r="BD184" s="18"/>
      <c r="BE184" s="18"/>
      <c r="BF184" s="18"/>
      <c r="BG184" s="18"/>
      <c r="BH184" s="18"/>
      <c r="BI184" s="18"/>
      <c r="BJ184" s="18"/>
    </row>
    <row r="185" spans="1:62" ht="18.75" x14ac:dyDescent="0.3">
      <c r="A185" s="19" t="s">
        <v>25</v>
      </c>
      <c r="B185" s="27">
        <f>H185+J185+L185+N185+P185+R185+T185+V185+X185+Z185+AB185+AD185</f>
        <v>1506.9</v>
      </c>
      <c r="C185" s="27">
        <f>C186+C187+C188+C189</f>
        <v>510.8</v>
      </c>
      <c r="D185" s="27">
        <f>D186+D187+D188+D189</f>
        <v>183.2</v>
      </c>
      <c r="E185" s="27">
        <f>E186+E187+E188+E189</f>
        <v>183.2</v>
      </c>
      <c r="F185" s="122">
        <f t="shared" ref="F185:F189" si="221">IFERROR(E185/B185*100,0)</f>
        <v>12.157409250779745</v>
      </c>
      <c r="G185" s="122">
        <f t="shared" ref="G185:G189" si="222">IFERROR(E185/C185*100,0)</f>
        <v>35.865309318715738</v>
      </c>
      <c r="H185" s="13">
        <f>SUM(H186:H189)</f>
        <v>0</v>
      </c>
      <c r="I185" s="13">
        <f t="shared" ref="I185:AE185" si="223">SUM(I186:I189)</f>
        <v>0</v>
      </c>
      <c r="J185" s="13">
        <f t="shared" si="223"/>
        <v>69.099999999999994</v>
      </c>
      <c r="K185" s="13">
        <f t="shared" si="223"/>
        <v>69.099999999999994</v>
      </c>
      <c r="L185" s="13">
        <f t="shared" si="223"/>
        <v>418.4</v>
      </c>
      <c r="M185" s="13">
        <f t="shared" si="223"/>
        <v>35.200000000000003</v>
      </c>
      <c r="N185" s="13">
        <f t="shared" si="223"/>
        <v>11.7</v>
      </c>
      <c r="O185" s="13">
        <f t="shared" si="223"/>
        <v>58.9</v>
      </c>
      <c r="P185" s="13">
        <f t="shared" si="223"/>
        <v>11.6</v>
      </c>
      <c r="Q185" s="13">
        <f t="shared" si="223"/>
        <v>0</v>
      </c>
      <c r="R185" s="13">
        <f t="shared" si="223"/>
        <v>0</v>
      </c>
      <c r="S185" s="13">
        <f t="shared" si="223"/>
        <v>20</v>
      </c>
      <c r="T185" s="13">
        <f t="shared" si="223"/>
        <v>0</v>
      </c>
      <c r="U185" s="13">
        <f t="shared" si="223"/>
        <v>0</v>
      </c>
      <c r="V185" s="13">
        <f t="shared" si="223"/>
        <v>40</v>
      </c>
      <c r="W185" s="13">
        <f t="shared" si="223"/>
        <v>0</v>
      </c>
      <c r="X185" s="13">
        <f t="shared" si="223"/>
        <v>53.1</v>
      </c>
      <c r="Y185" s="13">
        <f t="shared" si="223"/>
        <v>0</v>
      </c>
      <c r="Z185" s="13">
        <f t="shared" si="223"/>
        <v>858</v>
      </c>
      <c r="AA185" s="13">
        <f t="shared" si="223"/>
        <v>0</v>
      </c>
      <c r="AB185" s="13">
        <f t="shared" si="223"/>
        <v>45</v>
      </c>
      <c r="AC185" s="13">
        <f t="shared" si="223"/>
        <v>0</v>
      </c>
      <c r="AD185" s="13">
        <f t="shared" si="223"/>
        <v>0</v>
      </c>
      <c r="AE185" s="13">
        <f t="shared" si="223"/>
        <v>0</v>
      </c>
      <c r="AF185" s="140"/>
      <c r="AG185" s="15"/>
      <c r="AH185" s="15"/>
      <c r="AI185" s="15"/>
      <c r="AJ185" s="18"/>
      <c r="AK185" s="18"/>
      <c r="AL185" s="18"/>
      <c r="AM185" s="18"/>
      <c r="AN185" s="18"/>
      <c r="AO185" s="18"/>
      <c r="AP185" s="18"/>
      <c r="AQ185" s="18"/>
      <c r="AR185" s="18"/>
      <c r="AS185" s="18"/>
      <c r="AT185" s="18"/>
      <c r="AU185" s="18"/>
      <c r="AV185" s="18"/>
      <c r="AW185" s="18"/>
      <c r="AX185" s="18"/>
      <c r="AY185" s="18"/>
      <c r="AZ185" s="18"/>
      <c r="BA185" s="18"/>
      <c r="BB185" s="18"/>
      <c r="BC185" s="18"/>
      <c r="BD185" s="18"/>
      <c r="BE185" s="18"/>
      <c r="BF185" s="18"/>
      <c r="BG185" s="18"/>
      <c r="BH185" s="18"/>
      <c r="BI185" s="18"/>
      <c r="BJ185" s="18"/>
    </row>
    <row r="186" spans="1:62" ht="18.75" x14ac:dyDescent="0.3">
      <c r="A186" s="22" t="s">
        <v>26</v>
      </c>
      <c r="B186" s="28">
        <f>H186+J186+L186+N186+P186+R186+T186+V186+X186+Z186+AB186+AD186</f>
        <v>0</v>
      </c>
      <c r="C186" s="29">
        <f t="shared" ref="C186:C189" si="224">H186</f>
        <v>0</v>
      </c>
      <c r="D186" s="29"/>
      <c r="E186" s="28">
        <f>I186+K186+M186+O186+Q186+S186+U186+W186+Y186+AA186+AC186+AE186</f>
        <v>0</v>
      </c>
      <c r="F186" s="121">
        <f t="shared" si="221"/>
        <v>0</v>
      </c>
      <c r="G186" s="121">
        <f t="shared" si="222"/>
        <v>0</v>
      </c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40"/>
      <c r="AG186" s="15"/>
      <c r="AH186" s="15"/>
      <c r="AI186" s="15"/>
      <c r="AJ186" s="18"/>
      <c r="AK186" s="18"/>
      <c r="AL186" s="18"/>
      <c r="AM186" s="18"/>
      <c r="AN186" s="18"/>
      <c r="AO186" s="18"/>
      <c r="AP186" s="18"/>
      <c r="AQ186" s="18"/>
      <c r="AR186" s="18"/>
      <c r="AS186" s="18"/>
      <c r="AT186" s="18"/>
      <c r="AU186" s="18"/>
      <c r="AV186" s="18"/>
      <c r="AW186" s="18"/>
      <c r="AX186" s="18"/>
      <c r="AY186" s="18"/>
      <c r="AZ186" s="18"/>
      <c r="BA186" s="18"/>
      <c r="BB186" s="18"/>
      <c r="BC186" s="18"/>
      <c r="BD186" s="18"/>
      <c r="BE186" s="18"/>
      <c r="BF186" s="18"/>
      <c r="BG186" s="18"/>
      <c r="BH186" s="18"/>
      <c r="BI186" s="18"/>
      <c r="BJ186" s="18"/>
    </row>
    <row r="187" spans="1:62" ht="18.75" x14ac:dyDescent="0.3">
      <c r="A187" s="22" t="s">
        <v>27</v>
      </c>
      <c r="B187" s="28">
        <f>H187+J187+L187+N187+P187+R187+T187+V187+X187+Z187+AB187+AD187</f>
        <v>1506.9</v>
      </c>
      <c r="C187" s="29">
        <f>H187+J187+L187+N187+P187</f>
        <v>510.8</v>
      </c>
      <c r="D187" s="29">
        <f>E187</f>
        <v>183.2</v>
      </c>
      <c r="E187" s="28">
        <f>I187+K187+M187+O187+Q187+S187+U187+W187+Y187+AA187+AC187+AE187</f>
        <v>183.2</v>
      </c>
      <c r="F187" s="121">
        <f t="shared" si="221"/>
        <v>12.157409250779745</v>
      </c>
      <c r="G187" s="121">
        <f t="shared" si="222"/>
        <v>35.865309318715738</v>
      </c>
      <c r="H187" s="13"/>
      <c r="I187" s="13"/>
      <c r="J187" s="13">
        <v>69.099999999999994</v>
      </c>
      <c r="K187" s="13">
        <v>69.099999999999994</v>
      </c>
      <c r="L187" s="13">
        <v>418.4</v>
      </c>
      <c r="M187" s="13">
        <v>35.200000000000003</v>
      </c>
      <c r="N187" s="13">
        <v>11.7</v>
      </c>
      <c r="O187" s="13">
        <v>58.9</v>
      </c>
      <c r="P187" s="13">
        <v>11.6</v>
      </c>
      <c r="Q187" s="13"/>
      <c r="R187" s="13"/>
      <c r="S187" s="13">
        <v>20</v>
      </c>
      <c r="T187" s="13"/>
      <c r="U187" s="13"/>
      <c r="V187" s="13">
        <v>40</v>
      </c>
      <c r="W187" s="13"/>
      <c r="X187" s="13">
        <v>53.1</v>
      </c>
      <c r="Y187" s="13"/>
      <c r="Z187" s="13">
        <f>680+178</f>
        <v>858</v>
      </c>
      <c r="AA187" s="13"/>
      <c r="AB187" s="13">
        <v>45</v>
      </c>
      <c r="AC187" s="13"/>
      <c r="AD187" s="13"/>
      <c r="AE187" s="13"/>
      <c r="AF187" s="140"/>
      <c r="AG187" s="15"/>
      <c r="AH187" s="15"/>
      <c r="AI187" s="15"/>
      <c r="AJ187" s="18"/>
      <c r="AK187" s="18"/>
      <c r="AL187" s="18"/>
      <c r="AM187" s="18"/>
      <c r="AN187" s="18"/>
      <c r="AO187" s="18"/>
      <c r="AP187" s="18"/>
      <c r="AQ187" s="18"/>
      <c r="AR187" s="18"/>
      <c r="AS187" s="18"/>
      <c r="AT187" s="18"/>
      <c r="AU187" s="18"/>
      <c r="AV187" s="18"/>
      <c r="AW187" s="18"/>
      <c r="AX187" s="18"/>
      <c r="AY187" s="18"/>
      <c r="AZ187" s="18"/>
      <c r="BA187" s="18"/>
      <c r="BB187" s="18"/>
      <c r="BC187" s="18"/>
      <c r="BD187" s="18"/>
      <c r="BE187" s="18"/>
      <c r="BF187" s="18"/>
      <c r="BG187" s="18"/>
      <c r="BH187" s="18"/>
      <c r="BI187" s="18"/>
      <c r="BJ187" s="18"/>
    </row>
    <row r="188" spans="1:62" ht="18.75" x14ac:dyDescent="0.3">
      <c r="A188" s="22" t="s">
        <v>28</v>
      </c>
      <c r="B188" s="28">
        <f t="shared" ref="B188:B189" si="225">H188+J188+L188+N188+P188+R188+T188+V188+X188+Z188+AB188+AD188</f>
        <v>0</v>
      </c>
      <c r="C188" s="29">
        <f t="shared" si="224"/>
        <v>0</v>
      </c>
      <c r="D188" s="29"/>
      <c r="E188" s="28">
        <f t="shared" ref="E188:E189" si="226">I188+K188+M188+O188+Q188+S188+U188+W188+Y188+AA188+AC188+AE188</f>
        <v>0</v>
      </c>
      <c r="F188" s="121">
        <f t="shared" si="221"/>
        <v>0</v>
      </c>
      <c r="G188" s="121">
        <f t="shared" si="222"/>
        <v>0</v>
      </c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40"/>
      <c r="AG188" s="15"/>
      <c r="AH188" s="15"/>
      <c r="AI188" s="15"/>
      <c r="AJ188" s="18"/>
      <c r="AK188" s="18"/>
      <c r="AL188" s="18"/>
      <c r="AM188" s="18"/>
      <c r="AN188" s="18"/>
      <c r="AO188" s="18"/>
      <c r="AP188" s="18"/>
      <c r="AQ188" s="18"/>
      <c r="AR188" s="18"/>
      <c r="AS188" s="18"/>
      <c r="AT188" s="18"/>
      <c r="AU188" s="18"/>
      <c r="AV188" s="18"/>
      <c r="AW188" s="18"/>
      <c r="AX188" s="18"/>
      <c r="AY188" s="18"/>
      <c r="AZ188" s="18"/>
      <c r="BA188" s="18"/>
      <c r="BB188" s="18"/>
      <c r="BC188" s="18"/>
      <c r="BD188" s="18"/>
      <c r="BE188" s="18"/>
      <c r="BF188" s="18"/>
      <c r="BG188" s="18"/>
      <c r="BH188" s="18"/>
      <c r="BI188" s="18"/>
      <c r="BJ188" s="18"/>
    </row>
    <row r="189" spans="1:62" ht="18.75" x14ac:dyDescent="0.3">
      <c r="A189" s="22" t="s">
        <v>29</v>
      </c>
      <c r="B189" s="28">
        <f t="shared" si="225"/>
        <v>0</v>
      </c>
      <c r="C189" s="29">
        <f t="shared" si="224"/>
        <v>0</v>
      </c>
      <c r="D189" s="29"/>
      <c r="E189" s="28">
        <f t="shared" si="226"/>
        <v>0</v>
      </c>
      <c r="F189" s="121">
        <f t="shared" si="221"/>
        <v>0</v>
      </c>
      <c r="G189" s="121">
        <f t="shared" si="222"/>
        <v>0</v>
      </c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43"/>
      <c r="AG189" s="15"/>
      <c r="AH189" s="15"/>
      <c r="AI189" s="15"/>
      <c r="AJ189" s="18"/>
      <c r="AK189" s="18"/>
      <c r="AL189" s="18"/>
      <c r="AM189" s="18"/>
      <c r="AN189" s="18"/>
      <c r="AO189" s="18"/>
      <c r="AP189" s="18"/>
      <c r="AQ189" s="18"/>
      <c r="AR189" s="18"/>
      <c r="AS189" s="18"/>
      <c r="AT189" s="18"/>
      <c r="AU189" s="18"/>
      <c r="AV189" s="18"/>
      <c r="AW189" s="18"/>
      <c r="AX189" s="18"/>
      <c r="AY189" s="18"/>
      <c r="AZ189" s="18"/>
      <c r="BA189" s="18"/>
      <c r="BB189" s="18"/>
      <c r="BC189" s="18"/>
      <c r="BD189" s="18"/>
      <c r="BE189" s="18"/>
      <c r="BF189" s="18"/>
      <c r="BG189" s="18"/>
      <c r="BH189" s="18"/>
      <c r="BI189" s="18"/>
      <c r="BJ189" s="18"/>
    </row>
    <row r="190" spans="1:62" ht="18.75" x14ac:dyDescent="0.25">
      <c r="A190" s="136" t="s">
        <v>78</v>
      </c>
      <c r="B190" s="137"/>
      <c r="C190" s="137"/>
      <c r="D190" s="137"/>
      <c r="E190" s="137"/>
      <c r="F190" s="137"/>
      <c r="G190" s="137"/>
      <c r="H190" s="137"/>
      <c r="I190" s="137"/>
      <c r="J190" s="137"/>
      <c r="K190" s="137"/>
      <c r="L190" s="137"/>
      <c r="M190" s="137"/>
      <c r="N190" s="137"/>
      <c r="O190" s="137"/>
      <c r="P190" s="137"/>
      <c r="Q190" s="137"/>
      <c r="R190" s="137"/>
      <c r="S190" s="137"/>
      <c r="T190" s="137"/>
      <c r="U190" s="137"/>
      <c r="V190" s="137"/>
      <c r="W190" s="137"/>
      <c r="X190" s="137"/>
      <c r="Y190" s="137"/>
      <c r="Z190" s="137"/>
      <c r="AA190" s="137"/>
      <c r="AB190" s="137"/>
      <c r="AC190" s="137"/>
      <c r="AD190" s="137"/>
      <c r="AE190" s="138"/>
      <c r="AF190" s="139" t="s">
        <v>35</v>
      </c>
      <c r="AG190" s="15"/>
      <c r="AH190" s="15"/>
      <c r="AI190" s="15"/>
      <c r="AJ190" s="18"/>
      <c r="AK190" s="18"/>
      <c r="AL190" s="18"/>
      <c r="AM190" s="18"/>
      <c r="AN190" s="18"/>
      <c r="AO190" s="18"/>
      <c r="AP190" s="18"/>
      <c r="AQ190" s="18"/>
      <c r="AR190" s="18"/>
      <c r="AS190" s="18"/>
      <c r="AT190" s="18"/>
      <c r="AU190" s="18"/>
      <c r="AV190" s="18"/>
      <c r="AW190" s="18"/>
      <c r="AX190" s="18"/>
      <c r="AY190" s="18"/>
      <c r="AZ190" s="18"/>
      <c r="BA190" s="18"/>
      <c r="BB190" s="18"/>
      <c r="BC190" s="18"/>
      <c r="BD190" s="18"/>
      <c r="BE190" s="18"/>
      <c r="BF190" s="18"/>
      <c r="BG190" s="18"/>
      <c r="BH190" s="18"/>
      <c r="BI190" s="18"/>
      <c r="BJ190" s="18"/>
    </row>
    <row r="191" spans="1:62" ht="18.75" x14ac:dyDescent="0.3">
      <c r="A191" s="19" t="s">
        <v>25</v>
      </c>
      <c r="B191" s="27">
        <f>H191+J191+L191+N191+P191+R191+T191+V191+X191+Z191+AB191+AD191</f>
        <v>100</v>
      </c>
      <c r="C191" s="27">
        <f>C192+C193+C194+C195</f>
        <v>100</v>
      </c>
      <c r="D191" s="27">
        <f>D192+D193+D194+D195</f>
        <v>100</v>
      </c>
      <c r="E191" s="27">
        <f>E192+E193+E194+E195</f>
        <v>100</v>
      </c>
      <c r="F191" s="122">
        <f t="shared" ref="F191:F195" si="227">IFERROR(E191/B191*100,0)</f>
        <v>100</v>
      </c>
      <c r="G191" s="122">
        <f t="shared" ref="G191:G195" si="228">IFERROR(E191/C191*100,0)</f>
        <v>100</v>
      </c>
      <c r="H191" s="13">
        <f>SUM(H192:H195)</f>
        <v>0</v>
      </c>
      <c r="I191" s="13">
        <f t="shared" ref="I191:AE191" si="229">SUM(I192:I195)</f>
        <v>0</v>
      </c>
      <c r="J191" s="13">
        <f t="shared" si="229"/>
        <v>0</v>
      </c>
      <c r="K191" s="13">
        <f t="shared" si="229"/>
        <v>0</v>
      </c>
      <c r="L191" s="13">
        <f t="shared" si="229"/>
        <v>0</v>
      </c>
      <c r="M191" s="13">
        <f t="shared" si="229"/>
        <v>0</v>
      </c>
      <c r="N191" s="13">
        <f t="shared" si="229"/>
        <v>100</v>
      </c>
      <c r="O191" s="13">
        <f t="shared" si="229"/>
        <v>100</v>
      </c>
      <c r="P191" s="13">
        <f t="shared" si="229"/>
        <v>0</v>
      </c>
      <c r="Q191" s="13">
        <f t="shared" si="229"/>
        <v>0</v>
      </c>
      <c r="R191" s="13">
        <f t="shared" si="229"/>
        <v>0</v>
      </c>
      <c r="S191" s="13">
        <f t="shared" si="229"/>
        <v>0</v>
      </c>
      <c r="T191" s="13">
        <f t="shared" si="229"/>
        <v>0</v>
      </c>
      <c r="U191" s="13">
        <f t="shared" si="229"/>
        <v>0</v>
      </c>
      <c r="V191" s="13">
        <f t="shared" si="229"/>
        <v>0</v>
      </c>
      <c r="W191" s="13">
        <f t="shared" si="229"/>
        <v>0</v>
      </c>
      <c r="X191" s="13">
        <f t="shared" si="229"/>
        <v>0</v>
      </c>
      <c r="Y191" s="13">
        <f t="shared" si="229"/>
        <v>0</v>
      </c>
      <c r="Z191" s="13">
        <f t="shared" si="229"/>
        <v>0</v>
      </c>
      <c r="AA191" s="13">
        <f t="shared" si="229"/>
        <v>0</v>
      </c>
      <c r="AB191" s="13">
        <f t="shared" si="229"/>
        <v>0</v>
      </c>
      <c r="AC191" s="13">
        <f t="shared" si="229"/>
        <v>0</v>
      </c>
      <c r="AD191" s="13">
        <f t="shared" si="229"/>
        <v>0</v>
      </c>
      <c r="AE191" s="13">
        <f t="shared" si="229"/>
        <v>0</v>
      </c>
      <c r="AF191" s="140"/>
      <c r="AG191" s="15"/>
      <c r="AH191" s="15"/>
      <c r="AI191" s="15"/>
      <c r="AJ191" s="18"/>
      <c r="AK191" s="18"/>
      <c r="AL191" s="18"/>
      <c r="AM191" s="18"/>
      <c r="AN191" s="18"/>
      <c r="AO191" s="18"/>
      <c r="AP191" s="18"/>
      <c r="AQ191" s="18"/>
      <c r="AR191" s="18"/>
      <c r="AS191" s="18"/>
      <c r="AT191" s="18"/>
      <c r="AU191" s="18"/>
      <c r="AV191" s="18"/>
      <c r="AW191" s="18"/>
      <c r="AX191" s="18"/>
      <c r="AY191" s="18"/>
      <c r="AZ191" s="18"/>
      <c r="BA191" s="18"/>
      <c r="BB191" s="18"/>
      <c r="BC191" s="18"/>
      <c r="BD191" s="18"/>
      <c r="BE191" s="18"/>
      <c r="BF191" s="18"/>
      <c r="BG191" s="18"/>
      <c r="BH191" s="18"/>
      <c r="BI191" s="18"/>
      <c r="BJ191" s="18"/>
    </row>
    <row r="192" spans="1:62" ht="18.75" x14ac:dyDescent="0.3">
      <c r="A192" s="22" t="s">
        <v>26</v>
      </c>
      <c r="B192" s="28">
        <f>H192+J192+L192+N192+P192+R192+T192+V192+X192+Z192+AB192+AD192</f>
        <v>0</v>
      </c>
      <c r="C192" s="29">
        <f t="shared" ref="C192:C195" si="230">H192</f>
        <v>0</v>
      </c>
      <c r="D192" s="29"/>
      <c r="E192" s="28">
        <f>I192+K192+M192+O192+Q192+S192+U192+W192+Y192+AA192+AC192+AE192</f>
        <v>0</v>
      </c>
      <c r="F192" s="121">
        <f t="shared" si="227"/>
        <v>0</v>
      </c>
      <c r="G192" s="121">
        <f t="shared" si="228"/>
        <v>0</v>
      </c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40"/>
      <c r="AG192" s="15"/>
      <c r="AH192" s="15"/>
      <c r="AI192" s="15"/>
      <c r="AJ192" s="18"/>
      <c r="AK192" s="18"/>
      <c r="AL192" s="18"/>
      <c r="AM192" s="18"/>
      <c r="AN192" s="18"/>
      <c r="AO192" s="18"/>
      <c r="AP192" s="18"/>
      <c r="AQ192" s="18"/>
      <c r="AR192" s="18"/>
      <c r="AS192" s="18"/>
      <c r="AT192" s="18"/>
      <c r="AU192" s="18"/>
      <c r="AV192" s="18"/>
      <c r="AW192" s="18"/>
      <c r="AX192" s="18"/>
      <c r="AY192" s="18"/>
      <c r="AZ192" s="18"/>
      <c r="BA192" s="18"/>
      <c r="BB192" s="18"/>
      <c r="BC192" s="18"/>
      <c r="BD192" s="18"/>
      <c r="BE192" s="18"/>
      <c r="BF192" s="18"/>
      <c r="BG192" s="18"/>
      <c r="BH192" s="18"/>
      <c r="BI192" s="18"/>
      <c r="BJ192" s="18"/>
    </row>
    <row r="193" spans="1:62" ht="18.75" x14ac:dyDescent="0.3">
      <c r="A193" s="22" t="s">
        <v>27</v>
      </c>
      <c r="B193" s="28">
        <f>H193+J193+L193+N193+P193+R193+T193+V193+X193+Z193+AB193+AD193</f>
        <v>100</v>
      </c>
      <c r="C193" s="29">
        <f>H193+N193</f>
        <v>100</v>
      </c>
      <c r="D193" s="29">
        <f>E193</f>
        <v>100</v>
      </c>
      <c r="E193" s="28">
        <f>I193+K193+M193+O193+Q193+S193+U193+W193+Y193+AA193+AC193+AE193</f>
        <v>100</v>
      </c>
      <c r="F193" s="121">
        <f t="shared" si="227"/>
        <v>100</v>
      </c>
      <c r="G193" s="121">
        <f t="shared" si="228"/>
        <v>100</v>
      </c>
      <c r="H193" s="13"/>
      <c r="I193" s="13"/>
      <c r="J193" s="23"/>
      <c r="K193" s="23"/>
      <c r="L193" s="13"/>
      <c r="M193" s="13"/>
      <c r="N193" s="13">
        <v>100</v>
      </c>
      <c r="O193" s="13">
        <v>100</v>
      </c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43"/>
      <c r="AG193" s="15"/>
      <c r="AH193" s="15"/>
      <c r="AI193" s="15"/>
      <c r="AJ193" s="18"/>
      <c r="AK193" s="18"/>
      <c r="AL193" s="18"/>
      <c r="AM193" s="18"/>
      <c r="AN193" s="18"/>
      <c r="AO193" s="18"/>
      <c r="AP193" s="18"/>
      <c r="AQ193" s="18"/>
      <c r="AR193" s="18"/>
      <c r="AS193" s="18"/>
      <c r="AT193" s="18"/>
      <c r="AU193" s="18"/>
      <c r="AV193" s="18"/>
      <c r="AW193" s="18"/>
      <c r="AX193" s="18"/>
      <c r="AY193" s="18"/>
      <c r="AZ193" s="18"/>
      <c r="BA193" s="18"/>
      <c r="BB193" s="18"/>
      <c r="BC193" s="18"/>
      <c r="BD193" s="18"/>
      <c r="BE193" s="18"/>
      <c r="BF193" s="18"/>
      <c r="BG193" s="18"/>
      <c r="BH193" s="18"/>
      <c r="BI193" s="18"/>
      <c r="BJ193" s="18"/>
    </row>
    <row r="194" spans="1:62" ht="18.75" x14ac:dyDescent="0.3">
      <c r="A194" s="22" t="s">
        <v>28</v>
      </c>
      <c r="B194" s="28">
        <f t="shared" ref="B194:B195" si="231">H194+J194+L194+N194+P194+R194+T194+V194+X194+Z194+AB194+AD194</f>
        <v>0</v>
      </c>
      <c r="C194" s="29">
        <f t="shared" si="230"/>
        <v>0</v>
      </c>
      <c r="D194" s="29"/>
      <c r="E194" s="28">
        <f t="shared" ref="E194:E195" si="232">I194+K194+M194+O194+Q194+S194+U194+W194+Y194+AA194+AC194+AE194</f>
        <v>0</v>
      </c>
      <c r="F194" s="121">
        <f t="shared" si="227"/>
        <v>0</v>
      </c>
      <c r="G194" s="121">
        <f t="shared" si="228"/>
        <v>0</v>
      </c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36"/>
      <c r="AG194" s="15"/>
      <c r="AH194" s="15"/>
      <c r="AI194" s="15"/>
      <c r="AJ194" s="18"/>
      <c r="AK194" s="18"/>
      <c r="AL194" s="18"/>
      <c r="AM194" s="18"/>
      <c r="AN194" s="18"/>
      <c r="AO194" s="18"/>
      <c r="AP194" s="18"/>
      <c r="AQ194" s="18"/>
      <c r="AR194" s="18"/>
      <c r="AS194" s="18"/>
      <c r="AT194" s="18"/>
      <c r="AU194" s="18"/>
      <c r="AV194" s="18"/>
      <c r="AW194" s="18"/>
      <c r="AX194" s="18"/>
      <c r="AY194" s="18"/>
      <c r="AZ194" s="18"/>
      <c r="BA194" s="18"/>
      <c r="BB194" s="18"/>
      <c r="BC194" s="18"/>
      <c r="BD194" s="18"/>
      <c r="BE194" s="18"/>
      <c r="BF194" s="18"/>
      <c r="BG194" s="18"/>
      <c r="BH194" s="18"/>
      <c r="BI194" s="18"/>
      <c r="BJ194" s="18"/>
    </row>
    <row r="195" spans="1:62" ht="18.75" x14ac:dyDescent="0.3">
      <c r="A195" s="22" t="s">
        <v>29</v>
      </c>
      <c r="B195" s="28">
        <f t="shared" si="231"/>
        <v>0</v>
      </c>
      <c r="C195" s="29">
        <f t="shared" si="230"/>
        <v>0</v>
      </c>
      <c r="D195" s="29"/>
      <c r="E195" s="28">
        <f t="shared" si="232"/>
        <v>0</v>
      </c>
      <c r="F195" s="121">
        <f t="shared" si="227"/>
        <v>0</v>
      </c>
      <c r="G195" s="121">
        <f t="shared" si="228"/>
        <v>0</v>
      </c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36"/>
      <c r="AG195" s="15"/>
      <c r="AH195" s="15"/>
      <c r="AI195" s="15"/>
      <c r="AJ195" s="18"/>
      <c r="AK195" s="18"/>
      <c r="AL195" s="18"/>
      <c r="AM195" s="18"/>
      <c r="AN195" s="18"/>
      <c r="AO195" s="18"/>
      <c r="AP195" s="18"/>
      <c r="AQ195" s="18"/>
      <c r="AR195" s="18"/>
      <c r="AS195" s="18"/>
      <c r="AT195" s="18"/>
      <c r="AU195" s="18"/>
      <c r="AV195" s="18"/>
      <c r="AW195" s="18"/>
      <c r="AX195" s="18"/>
      <c r="AY195" s="18"/>
      <c r="AZ195" s="18"/>
      <c r="BA195" s="18"/>
      <c r="BB195" s="18"/>
      <c r="BC195" s="18"/>
      <c r="BD195" s="18"/>
      <c r="BE195" s="18"/>
      <c r="BF195" s="18"/>
      <c r="BG195" s="18"/>
      <c r="BH195" s="18"/>
      <c r="BI195" s="18"/>
      <c r="BJ195" s="18"/>
    </row>
    <row r="196" spans="1:62" ht="20.25" x14ac:dyDescent="0.25">
      <c r="A196" s="141" t="s">
        <v>79</v>
      </c>
      <c r="B196" s="142"/>
      <c r="C196" s="142"/>
      <c r="D196" s="142"/>
      <c r="E196" s="142"/>
      <c r="F196" s="142"/>
      <c r="G196" s="142"/>
      <c r="H196" s="142"/>
      <c r="I196" s="142"/>
      <c r="J196" s="142"/>
      <c r="K196" s="142"/>
      <c r="L196" s="142"/>
      <c r="M196" s="142"/>
      <c r="N196" s="142"/>
      <c r="O196" s="142"/>
      <c r="P196" s="142"/>
      <c r="Q196" s="142"/>
      <c r="R196" s="142"/>
      <c r="S196" s="142"/>
      <c r="T196" s="142"/>
      <c r="U196" s="142"/>
      <c r="V196" s="142"/>
      <c r="W196" s="142"/>
      <c r="X196" s="142"/>
      <c r="Y196" s="142"/>
      <c r="Z196" s="142"/>
      <c r="AA196" s="142"/>
      <c r="AB196" s="142"/>
      <c r="AC196" s="142"/>
      <c r="AD196" s="142"/>
      <c r="AE196" s="145"/>
      <c r="AF196" s="36"/>
      <c r="AG196" s="15"/>
      <c r="AH196" s="15"/>
      <c r="AI196" s="15"/>
      <c r="AJ196" s="18"/>
      <c r="AK196" s="18"/>
      <c r="AL196" s="18"/>
      <c r="AM196" s="18"/>
      <c r="AN196" s="18"/>
      <c r="AO196" s="18"/>
      <c r="AP196" s="18"/>
      <c r="AQ196" s="18"/>
      <c r="AR196" s="18"/>
      <c r="AS196" s="18"/>
      <c r="AT196" s="18"/>
      <c r="AU196" s="18"/>
      <c r="AV196" s="18"/>
      <c r="AW196" s="18"/>
      <c r="AX196" s="18"/>
      <c r="AY196" s="18"/>
      <c r="AZ196" s="18"/>
      <c r="BA196" s="18"/>
      <c r="BB196" s="18"/>
      <c r="BC196" s="18"/>
      <c r="BD196" s="18"/>
      <c r="BE196" s="18"/>
      <c r="BF196" s="18"/>
      <c r="BG196" s="18"/>
      <c r="BH196" s="18"/>
      <c r="BI196" s="18"/>
      <c r="BJ196" s="18"/>
    </row>
    <row r="197" spans="1:62" ht="18.75" x14ac:dyDescent="0.3">
      <c r="A197" s="19" t="s">
        <v>25</v>
      </c>
      <c r="B197" s="13">
        <f>H197+J197+L197+N197+P197+R197+T197+V197+X197+Z197+AB197+AD197</f>
        <v>4284.5</v>
      </c>
      <c r="C197" s="13">
        <f>C198+C199+C200+C201</f>
        <v>1070.4000000000001</v>
      </c>
      <c r="D197" s="13">
        <f>D198+D199+D200+D201</f>
        <v>799.2</v>
      </c>
      <c r="E197" s="13">
        <f>E198+E199+E200+E201</f>
        <v>799.2</v>
      </c>
      <c r="F197" s="26">
        <f>E197/B197*100</f>
        <v>18.653285097444279</v>
      </c>
      <c r="G197" s="26">
        <f>E197/C197*100</f>
        <v>74.663677130044832</v>
      </c>
      <c r="H197" s="13">
        <f>H198+H199+H200+H201</f>
        <v>0</v>
      </c>
      <c r="I197" s="13">
        <f t="shared" ref="I197:AE197" si="233">I198+I199+I200+I201</f>
        <v>0</v>
      </c>
      <c r="J197" s="13">
        <f t="shared" si="233"/>
        <v>378.1</v>
      </c>
      <c r="K197" s="13">
        <f t="shared" si="233"/>
        <v>260.60000000000002</v>
      </c>
      <c r="L197" s="13">
        <f t="shared" si="233"/>
        <v>112.30000000000001</v>
      </c>
      <c r="M197" s="13">
        <f t="shared" si="233"/>
        <v>76.100000000000009</v>
      </c>
      <c r="N197" s="13">
        <f t="shared" si="233"/>
        <v>80</v>
      </c>
      <c r="O197" s="13">
        <f t="shared" si="233"/>
        <v>387.5</v>
      </c>
      <c r="P197" s="13">
        <f t="shared" si="233"/>
        <v>500</v>
      </c>
      <c r="Q197" s="13">
        <f t="shared" si="233"/>
        <v>0</v>
      </c>
      <c r="R197" s="13">
        <f t="shared" si="233"/>
        <v>0</v>
      </c>
      <c r="S197" s="13">
        <f t="shared" si="233"/>
        <v>75</v>
      </c>
      <c r="T197" s="13">
        <f t="shared" si="233"/>
        <v>0</v>
      </c>
      <c r="U197" s="13">
        <f t="shared" si="233"/>
        <v>0</v>
      </c>
      <c r="V197" s="13">
        <f t="shared" si="233"/>
        <v>0</v>
      </c>
      <c r="W197" s="13">
        <f t="shared" si="233"/>
        <v>0</v>
      </c>
      <c r="X197" s="13">
        <f t="shared" si="233"/>
        <v>90.6</v>
      </c>
      <c r="Y197" s="13">
        <f t="shared" si="233"/>
        <v>0</v>
      </c>
      <c r="Z197" s="13">
        <f t="shared" si="233"/>
        <v>212.8</v>
      </c>
      <c r="AA197" s="13">
        <f t="shared" si="233"/>
        <v>0</v>
      </c>
      <c r="AB197" s="13">
        <f t="shared" si="233"/>
        <v>17.7</v>
      </c>
      <c r="AC197" s="13">
        <f t="shared" si="233"/>
        <v>0</v>
      </c>
      <c r="AD197" s="13">
        <f t="shared" si="233"/>
        <v>2893</v>
      </c>
      <c r="AE197" s="13">
        <f t="shared" si="233"/>
        <v>0</v>
      </c>
      <c r="AF197" s="36"/>
      <c r="AG197" s="15"/>
      <c r="AH197" s="15"/>
      <c r="AI197" s="15"/>
      <c r="AJ197" s="18"/>
      <c r="AK197" s="18"/>
      <c r="AL197" s="18"/>
      <c r="AM197" s="18"/>
      <c r="AN197" s="18"/>
      <c r="AO197" s="18"/>
      <c r="AP197" s="18"/>
      <c r="AQ197" s="18"/>
      <c r="AR197" s="18"/>
      <c r="AS197" s="18"/>
      <c r="AT197" s="18"/>
      <c r="AU197" s="18"/>
      <c r="AV197" s="18"/>
      <c r="AW197" s="18"/>
      <c r="AX197" s="18"/>
      <c r="AY197" s="18"/>
      <c r="AZ197" s="18"/>
      <c r="BA197" s="18"/>
      <c r="BB197" s="18"/>
      <c r="BC197" s="18"/>
      <c r="BD197" s="18"/>
      <c r="BE197" s="18"/>
      <c r="BF197" s="18"/>
      <c r="BG197" s="18"/>
      <c r="BH197" s="18"/>
      <c r="BI197" s="18"/>
      <c r="BJ197" s="18"/>
    </row>
    <row r="198" spans="1:62" ht="18.75" x14ac:dyDescent="0.3">
      <c r="A198" s="22" t="s">
        <v>26</v>
      </c>
      <c r="B198" s="29">
        <f t="shared" ref="B198:E201" si="234">B204+B210+B216+B222</f>
        <v>0</v>
      </c>
      <c r="C198" s="29">
        <f t="shared" si="234"/>
        <v>0</v>
      </c>
      <c r="D198" s="29">
        <f t="shared" si="234"/>
        <v>0</v>
      </c>
      <c r="E198" s="29">
        <f t="shared" si="234"/>
        <v>0</v>
      </c>
      <c r="F198" s="121">
        <f t="shared" ref="F198" si="235">IFERROR(E198/B198*100,0)</f>
        <v>0</v>
      </c>
      <c r="G198" s="121">
        <f t="shared" ref="G198" si="236">IFERROR(E198/C198*100,0)</f>
        <v>0</v>
      </c>
      <c r="H198" s="29">
        <f>H204+H210+H216+H222</f>
        <v>0</v>
      </c>
      <c r="I198" s="29">
        <f t="shared" ref="I198:AE201" si="237">I204+I210+I216+I222</f>
        <v>0</v>
      </c>
      <c r="J198" s="29">
        <f t="shared" si="237"/>
        <v>0</v>
      </c>
      <c r="K198" s="29">
        <f t="shared" si="237"/>
        <v>0</v>
      </c>
      <c r="L198" s="29">
        <f t="shared" si="237"/>
        <v>0</v>
      </c>
      <c r="M198" s="29">
        <f t="shared" si="237"/>
        <v>0</v>
      </c>
      <c r="N198" s="29">
        <f t="shared" si="237"/>
        <v>0</v>
      </c>
      <c r="O198" s="29">
        <f t="shared" si="237"/>
        <v>0</v>
      </c>
      <c r="P198" s="29">
        <f t="shared" si="237"/>
        <v>0</v>
      </c>
      <c r="Q198" s="29">
        <f t="shared" si="237"/>
        <v>0</v>
      </c>
      <c r="R198" s="29">
        <f t="shared" si="237"/>
        <v>0</v>
      </c>
      <c r="S198" s="29">
        <f t="shared" si="237"/>
        <v>0</v>
      </c>
      <c r="T198" s="29">
        <f t="shared" si="237"/>
        <v>0</v>
      </c>
      <c r="U198" s="29">
        <f t="shared" si="237"/>
        <v>0</v>
      </c>
      <c r="V198" s="29">
        <f t="shared" si="237"/>
        <v>0</v>
      </c>
      <c r="W198" s="29">
        <f t="shared" si="237"/>
        <v>0</v>
      </c>
      <c r="X198" s="29">
        <f t="shared" si="237"/>
        <v>0</v>
      </c>
      <c r="Y198" s="29">
        <f t="shared" si="237"/>
        <v>0</v>
      </c>
      <c r="Z198" s="29">
        <f t="shared" si="237"/>
        <v>0</v>
      </c>
      <c r="AA198" s="29">
        <f t="shared" si="237"/>
        <v>0</v>
      </c>
      <c r="AB198" s="29">
        <f t="shared" si="237"/>
        <v>0</v>
      </c>
      <c r="AC198" s="29">
        <f t="shared" si="237"/>
        <v>0</v>
      </c>
      <c r="AD198" s="29">
        <f t="shared" si="237"/>
        <v>0</v>
      </c>
      <c r="AE198" s="29">
        <f t="shared" si="237"/>
        <v>0</v>
      </c>
      <c r="AF198" s="36"/>
      <c r="AG198" s="15"/>
      <c r="AH198" s="15"/>
      <c r="AI198" s="15"/>
      <c r="AJ198" s="18"/>
      <c r="AK198" s="18"/>
      <c r="AL198" s="18"/>
      <c r="AM198" s="18"/>
      <c r="AN198" s="18"/>
      <c r="AO198" s="18"/>
      <c r="AP198" s="18"/>
      <c r="AQ198" s="18"/>
      <c r="AR198" s="18"/>
      <c r="AS198" s="18"/>
      <c r="AT198" s="18"/>
      <c r="AU198" s="18"/>
      <c r="AV198" s="18"/>
      <c r="AW198" s="18"/>
      <c r="AX198" s="18"/>
      <c r="AY198" s="18"/>
      <c r="AZ198" s="18"/>
      <c r="BA198" s="18"/>
      <c r="BB198" s="18"/>
      <c r="BC198" s="18"/>
      <c r="BD198" s="18"/>
      <c r="BE198" s="18"/>
      <c r="BF198" s="18"/>
      <c r="BG198" s="18"/>
      <c r="BH198" s="18"/>
      <c r="BI198" s="18"/>
      <c r="BJ198" s="18"/>
    </row>
    <row r="199" spans="1:62" ht="18.75" x14ac:dyDescent="0.3">
      <c r="A199" s="22" t="s">
        <v>27</v>
      </c>
      <c r="B199" s="29">
        <f t="shared" si="234"/>
        <v>4284.5</v>
      </c>
      <c r="C199" s="29">
        <f t="shared" si="234"/>
        <v>1070.4000000000001</v>
      </c>
      <c r="D199" s="29">
        <f t="shared" si="234"/>
        <v>799.2</v>
      </c>
      <c r="E199" s="29">
        <f t="shared" si="234"/>
        <v>799.2</v>
      </c>
      <c r="F199" s="25">
        <f>E199/B199*100</f>
        <v>18.653285097444279</v>
      </c>
      <c r="G199" s="25">
        <f>E199/C199*100</f>
        <v>74.663677130044832</v>
      </c>
      <c r="H199" s="29">
        <f t="shared" ref="H199:W201" si="238">H205+H211+H217+H223</f>
        <v>0</v>
      </c>
      <c r="I199" s="29">
        <f t="shared" si="238"/>
        <v>0</v>
      </c>
      <c r="J199" s="29">
        <f t="shared" si="238"/>
        <v>378.1</v>
      </c>
      <c r="K199" s="29">
        <f t="shared" si="238"/>
        <v>260.60000000000002</v>
      </c>
      <c r="L199" s="29">
        <f t="shared" si="238"/>
        <v>112.30000000000001</v>
      </c>
      <c r="M199" s="29">
        <f t="shared" si="238"/>
        <v>76.100000000000009</v>
      </c>
      <c r="N199" s="29">
        <f t="shared" si="238"/>
        <v>80</v>
      </c>
      <c r="O199" s="29">
        <f t="shared" si="238"/>
        <v>387.5</v>
      </c>
      <c r="P199" s="29">
        <f t="shared" si="238"/>
        <v>500</v>
      </c>
      <c r="Q199" s="29">
        <f t="shared" si="238"/>
        <v>0</v>
      </c>
      <c r="R199" s="29">
        <f t="shared" si="238"/>
        <v>0</v>
      </c>
      <c r="S199" s="29">
        <f t="shared" si="238"/>
        <v>75</v>
      </c>
      <c r="T199" s="29">
        <f t="shared" si="238"/>
        <v>0</v>
      </c>
      <c r="U199" s="29">
        <f t="shared" si="238"/>
        <v>0</v>
      </c>
      <c r="V199" s="29">
        <f t="shared" si="238"/>
        <v>0</v>
      </c>
      <c r="W199" s="29">
        <f t="shared" si="238"/>
        <v>0</v>
      </c>
      <c r="X199" s="29">
        <f t="shared" si="237"/>
        <v>90.6</v>
      </c>
      <c r="Y199" s="29">
        <f t="shared" si="237"/>
        <v>0</v>
      </c>
      <c r="Z199" s="29">
        <f t="shared" si="237"/>
        <v>212.8</v>
      </c>
      <c r="AA199" s="29">
        <f t="shared" si="237"/>
        <v>0</v>
      </c>
      <c r="AB199" s="29">
        <f t="shared" si="237"/>
        <v>17.7</v>
      </c>
      <c r="AC199" s="29">
        <f t="shared" si="237"/>
        <v>0</v>
      </c>
      <c r="AD199" s="29">
        <f t="shared" si="237"/>
        <v>2893</v>
      </c>
      <c r="AE199" s="29">
        <f t="shared" si="237"/>
        <v>0</v>
      </c>
      <c r="AF199" s="36"/>
      <c r="AG199" s="15"/>
      <c r="AH199" s="15"/>
      <c r="AI199" s="15"/>
      <c r="AJ199" s="18"/>
      <c r="AK199" s="18"/>
      <c r="AL199" s="18"/>
      <c r="AM199" s="18"/>
      <c r="AN199" s="18"/>
      <c r="AO199" s="18"/>
      <c r="AP199" s="18"/>
      <c r="AQ199" s="18"/>
      <c r="AR199" s="18"/>
      <c r="AS199" s="18"/>
      <c r="AT199" s="18"/>
      <c r="AU199" s="18"/>
      <c r="AV199" s="18"/>
      <c r="AW199" s="18"/>
      <c r="AX199" s="18"/>
      <c r="AY199" s="18"/>
      <c r="AZ199" s="18"/>
      <c r="BA199" s="18"/>
      <c r="BB199" s="18"/>
      <c r="BC199" s="18"/>
      <c r="BD199" s="18"/>
      <c r="BE199" s="18"/>
      <c r="BF199" s="18"/>
      <c r="BG199" s="18"/>
      <c r="BH199" s="18"/>
      <c r="BI199" s="18"/>
      <c r="BJ199" s="18"/>
    </row>
    <row r="200" spans="1:62" ht="18.75" x14ac:dyDescent="0.3">
      <c r="A200" s="22" t="s">
        <v>28</v>
      </c>
      <c r="B200" s="29">
        <f t="shared" si="234"/>
        <v>0</v>
      </c>
      <c r="C200" s="29">
        <f t="shared" si="234"/>
        <v>0</v>
      </c>
      <c r="D200" s="29">
        <f t="shared" si="234"/>
        <v>0</v>
      </c>
      <c r="E200" s="29">
        <f t="shared" si="234"/>
        <v>0</v>
      </c>
      <c r="F200" s="127"/>
      <c r="G200" s="127"/>
      <c r="H200" s="29">
        <f t="shared" si="238"/>
        <v>0</v>
      </c>
      <c r="I200" s="29">
        <f t="shared" si="237"/>
        <v>0</v>
      </c>
      <c r="J200" s="29">
        <f t="shared" si="237"/>
        <v>0</v>
      </c>
      <c r="K200" s="29">
        <f t="shared" si="237"/>
        <v>0</v>
      </c>
      <c r="L200" s="29">
        <f t="shared" si="237"/>
        <v>0</v>
      </c>
      <c r="M200" s="29">
        <f t="shared" si="237"/>
        <v>0</v>
      </c>
      <c r="N200" s="29">
        <f t="shared" si="237"/>
        <v>0</v>
      </c>
      <c r="O200" s="29">
        <f t="shared" si="237"/>
        <v>0</v>
      </c>
      <c r="P200" s="29">
        <f t="shared" si="237"/>
        <v>0</v>
      </c>
      <c r="Q200" s="29">
        <f t="shared" si="237"/>
        <v>0</v>
      </c>
      <c r="R200" s="29">
        <f t="shared" si="237"/>
        <v>0</v>
      </c>
      <c r="S200" s="29">
        <f t="shared" si="237"/>
        <v>0</v>
      </c>
      <c r="T200" s="29">
        <f t="shared" si="237"/>
        <v>0</v>
      </c>
      <c r="U200" s="29">
        <f t="shared" si="237"/>
        <v>0</v>
      </c>
      <c r="V200" s="29">
        <f t="shared" si="237"/>
        <v>0</v>
      </c>
      <c r="W200" s="29">
        <f t="shared" si="237"/>
        <v>0</v>
      </c>
      <c r="X200" s="29">
        <f t="shared" si="237"/>
        <v>0</v>
      </c>
      <c r="Y200" s="29">
        <f t="shared" si="237"/>
        <v>0</v>
      </c>
      <c r="Z200" s="29">
        <f t="shared" si="237"/>
        <v>0</v>
      </c>
      <c r="AA200" s="29">
        <f t="shared" si="237"/>
        <v>0</v>
      </c>
      <c r="AB200" s="29">
        <f t="shared" si="237"/>
        <v>0</v>
      </c>
      <c r="AC200" s="29">
        <f t="shared" si="237"/>
        <v>0</v>
      </c>
      <c r="AD200" s="29">
        <f t="shared" si="237"/>
        <v>0</v>
      </c>
      <c r="AE200" s="29">
        <f t="shared" si="237"/>
        <v>0</v>
      </c>
      <c r="AF200" s="36"/>
      <c r="AG200" s="15"/>
      <c r="AH200" s="15"/>
      <c r="AI200" s="15"/>
      <c r="AJ200" s="18"/>
      <c r="AK200" s="18"/>
      <c r="AL200" s="18"/>
      <c r="AM200" s="18"/>
      <c r="AN200" s="18"/>
      <c r="AO200" s="18"/>
      <c r="AP200" s="18"/>
      <c r="AQ200" s="18"/>
      <c r="AR200" s="18"/>
      <c r="AS200" s="18"/>
      <c r="AT200" s="18"/>
      <c r="AU200" s="18"/>
      <c r="AV200" s="18"/>
      <c r="AW200" s="18"/>
      <c r="AX200" s="18"/>
      <c r="AY200" s="18"/>
      <c r="AZ200" s="18"/>
      <c r="BA200" s="18"/>
      <c r="BB200" s="18"/>
      <c r="BC200" s="18"/>
      <c r="BD200" s="18"/>
      <c r="BE200" s="18"/>
      <c r="BF200" s="18"/>
      <c r="BG200" s="18"/>
      <c r="BH200" s="18"/>
      <c r="BI200" s="18"/>
      <c r="BJ200" s="18"/>
    </row>
    <row r="201" spans="1:62" ht="18.75" x14ac:dyDescent="0.3">
      <c r="A201" s="22" t="s">
        <v>29</v>
      </c>
      <c r="B201" s="29">
        <f t="shared" si="234"/>
        <v>0</v>
      </c>
      <c r="C201" s="29">
        <f t="shared" si="234"/>
        <v>0</v>
      </c>
      <c r="D201" s="29">
        <f t="shared" si="234"/>
        <v>0</v>
      </c>
      <c r="E201" s="29">
        <f t="shared" si="234"/>
        <v>0</v>
      </c>
      <c r="F201" s="44"/>
      <c r="G201" s="44"/>
      <c r="H201" s="29">
        <f t="shared" si="238"/>
        <v>0</v>
      </c>
      <c r="I201" s="29">
        <f t="shared" si="237"/>
        <v>0</v>
      </c>
      <c r="J201" s="29">
        <f t="shared" si="237"/>
        <v>0</v>
      </c>
      <c r="K201" s="29">
        <f t="shared" si="237"/>
        <v>0</v>
      </c>
      <c r="L201" s="29">
        <f t="shared" si="237"/>
        <v>0</v>
      </c>
      <c r="M201" s="29">
        <f t="shared" si="237"/>
        <v>0</v>
      </c>
      <c r="N201" s="29">
        <f t="shared" si="237"/>
        <v>0</v>
      </c>
      <c r="O201" s="29">
        <f t="shared" si="237"/>
        <v>0</v>
      </c>
      <c r="P201" s="29">
        <f t="shared" si="237"/>
        <v>0</v>
      </c>
      <c r="Q201" s="29">
        <f t="shared" si="237"/>
        <v>0</v>
      </c>
      <c r="R201" s="29">
        <f t="shared" si="237"/>
        <v>0</v>
      </c>
      <c r="S201" s="29">
        <f t="shared" si="237"/>
        <v>0</v>
      </c>
      <c r="T201" s="29">
        <f t="shared" si="237"/>
        <v>0</v>
      </c>
      <c r="U201" s="29">
        <f t="shared" si="237"/>
        <v>0</v>
      </c>
      <c r="V201" s="29">
        <f t="shared" si="237"/>
        <v>0</v>
      </c>
      <c r="W201" s="29">
        <f t="shared" si="237"/>
        <v>0</v>
      </c>
      <c r="X201" s="29">
        <f t="shared" si="237"/>
        <v>0</v>
      </c>
      <c r="Y201" s="29">
        <f t="shared" si="237"/>
        <v>0</v>
      </c>
      <c r="Z201" s="29">
        <f t="shared" si="237"/>
        <v>0</v>
      </c>
      <c r="AA201" s="29">
        <f t="shared" si="237"/>
        <v>0</v>
      </c>
      <c r="AB201" s="29">
        <f t="shared" si="237"/>
        <v>0</v>
      </c>
      <c r="AC201" s="29">
        <f t="shared" si="237"/>
        <v>0</v>
      </c>
      <c r="AD201" s="29">
        <f t="shared" si="237"/>
        <v>0</v>
      </c>
      <c r="AE201" s="29">
        <f t="shared" si="237"/>
        <v>0</v>
      </c>
      <c r="AF201" s="36"/>
      <c r="AG201" s="15"/>
      <c r="AH201" s="15"/>
      <c r="AI201" s="15"/>
      <c r="AJ201" s="18"/>
      <c r="AK201" s="18"/>
      <c r="AL201" s="18"/>
      <c r="AM201" s="18"/>
      <c r="AN201" s="18"/>
      <c r="AO201" s="18"/>
      <c r="AP201" s="18"/>
      <c r="AQ201" s="18"/>
      <c r="AR201" s="18"/>
      <c r="AS201" s="18"/>
      <c r="AT201" s="18"/>
      <c r="AU201" s="18"/>
      <c r="AV201" s="18"/>
      <c r="AW201" s="18"/>
      <c r="AX201" s="18"/>
      <c r="AY201" s="18"/>
      <c r="AZ201" s="18"/>
      <c r="BA201" s="18"/>
      <c r="BB201" s="18"/>
      <c r="BC201" s="18"/>
      <c r="BD201" s="18"/>
      <c r="BE201" s="18"/>
      <c r="BF201" s="18"/>
      <c r="BG201" s="18"/>
      <c r="BH201" s="18"/>
      <c r="BI201" s="18"/>
      <c r="BJ201" s="18"/>
    </row>
    <row r="202" spans="1:62" ht="18.75" x14ac:dyDescent="0.25">
      <c r="A202" s="136" t="s">
        <v>82</v>
      </c>
      <c r="B202" s="137"/>
      <c r="C202" s="137"/>
      <c r="D202" s="137"/>
      <c r="E202" s="137"/>
      <c r="F202" s="137"/>
      <c r="G202" s="137"/>
      <c r="H202" s="137"/>
      <c r="I202" s="137"/>
      <c r="J202" s="137"/>
      <c r="K202" s="137"/>
      <c r="L202" s="137"/>
      <c r="M202" s="137"/>
      <c r="N202" s="137"/>
      <c r="O202" s="137"/>
      <c r="P202" s="137"/>
      <c r="Q202" s="137"/>
      <c r="R202" s="137"/>
      <c r="S202" s="137"/>
      <c r="T202" s="137"/>
      <c r="U202" s="137"/>
      <c r="V202" s="137"/>
      <c r="W202" s="137"/>
      <c r="X202" s="137"/>
      <c r="Y202" s="137"/>
      <c r="Z202" s="137"/>
      <c r="AA202" s="137"/>
      <c r="AB202" s="137"/>
      <c r="AC202" s="137"/>
      <c r="AD202" s="137"/>
      <c r="AE202" s="138"/>
      <c r="AF202" s="139" t="s">
        <v>118</v>
      </c>
      <c r="AG202" s="15"/>
      <c r="AH202" s="15"/>
      <c r="AI202" s="15"/>
      <c r="AJ202" s="18"/>
      <c r="AK202" s="18"/>
      <c r="AL202" s="18"/>
      <c r="AM202" s="18"/>
      <c r="AN202" s="18"/>
      <c r="AO202" s="18"/>
      <c r="AP202" s="18"/>
      <c r="AQ202" s="18"/>
      <c r="AR202" s="18"/>
      <c r="AS202" s="18"/>
      <c r="AT202" s="18"/>
      <c r="AU202" s="18"/>
      <c r="AV202" s="18"/>
      <c r="AW202" s="18"/>
      <c r="AX202" s="18"/>
      <c r="AY202" s="18"/>
      <c r="AZ202" s="18"/>
      <c r="BA202" s="18"/>
      <c r="BB202" s="18"/>
      <c r="BC202" s="18"/>
      <c r="BD202" s="18"/>
      <c r="BE202" s="18"/>
      <c r="BF202" s="18"/>
      <c r="BG202" s="18"/>
      <c r="BH202" s="18"/>
      <c r="BI202" s="18"/>
      <c r="BJ202" s="18"/>
    </row>
    <row r="203" spans="1:62" ht="18.75" x14ac:dyDescent="0.3">
      <c r="A203" s="19" t="s">
        <v>25</v>
      </c>
      <c r="B203" s="27">
        <f>H203+J203+L203+N203+P203+R203+T203+V203+X203+Z203+AB203+AD203</f>
        <v>1300.5000000000002</v>
      </c>
      <c r="C203" s="27">
        <f>C204+C205+C206+C207</f>
        <v>921.7</v>
      </c>
      <c r="D203" s="27">
        <f>D204+D205+D206+D207</f>
        <v>650.5</v>
      </c>
      <c r="E203" s="27">
        <f>E204+E205+E206+E207</f>
        <v>650.5</v>
      </c>
      <c r="F203" s="26">
        <f>E203/B203*100</f>
        <v>50.019223375624755</v>
      </c>
      <c r="G203" s="26">
        <f>E203/C203*100</f>
        <v>70.576109363133327</v>
      </c>
      <c r="H203" s="13">
        <f t="shared" ref="H203:AE203" si="239">H204+H205+H206+H207</f>
        <v>0</v>
      </c>
      <c r="I203" s="13">
        <f t="shared" si="239"/>
        <v>0</v>
      </c>
      <c r="J203" s="13">
        <f t="shared" si="239"/>
        <v>377.1</v>
      </c>
      <c r="K203" s="13">
        <f t="shared" si="239"/>
        <v>259.60000000000002</v>
      </c>
      <c r="L203" s="13">
        <f t="shared" si="239"/>
        <v>44.6</v>
      </c>
      <c r="M203" s="13">
        <f t="shared" si="239"/>
        <v>8.4</v>
      </c>
      <c r="N203" s="13">
        <f t="shared" si="239"/>
        <v>0</v>
      </c>
      <c r="O203" s="13">
        <f t="shared" si="239"/>
        <v>307.5</v>
      </c>
      <c r="P203" s="13">
        <f t="shared" si="239"/>
        <v>500</v>
      </c>
      <c r="Q203" s="13">
        <f t="shared" si="239"/>
        <v>0</v>
      </c>
      <c r="R203" s="13">
        <f t="shared" si="239"/>
        <v>0</v>
      </c>
      <c r="S203" s="13">
        <f t="shared" si="239"/>
        <v>75</v>
      </c>
      <c r="T203" s="13">
        <f t="shared" si="239"/>
        <v>0</v>
      </c>
      <c r="U203" s="13">
        <f t="shared" si="239"/>
        <v>0</v>
      </c>
      <c r="V203" s="13">
        <f t="shared" si="239"/>
        <v>0</v>
      </c>
      <c r="W203" s="13">
        <f t="shared" si="239"/>
        <v>0</v>
      </c>
      <c r="X203" s="13">
        <f t="shared" si="239"/>
        <v>90.6</v>
      </c>
      <c r="Y203" s="13">
        <f t="shared" si="239"/>
        <v>0</v>
      </c>
      <c r="Z203" s="13">
        <f t="shared" si="239"/>
        <v>212.8</v>
      </c>
      <c r="AA203" s="13">
        <f t="shared" si="239"/>
        <v>0</v>
      </c>
      <c r="AB203" s="13">
        <f t="shared" si="239"/>
        <v>15.4</v>
      </c>
      <c r="AC203" s="13">
        <f t="shared" si="239"/>
        <v>0</v>
      </c>
      <c r="AD203" s="13">
        <f t="shared" si="239"/>
        <v>60</v>
      </c>
      <c r="AE203" s="13">
        <f t="shared" si="239"/>
        <v>0</v>
      </c>
      <c r="AF203" s="140"/>
      <c r="AG203" s="15"/>
      <c r="AH203" s="15"/>
      <c r="AI203" s="15"/>
      <c r="AJ203" s="18"/>
      <c r="AK203" s="18"/>
      <c r="AL203" s="18"/>
      <c r="AM203" s="18"/>
      <c r="AN203" s="18"/>
      <c r="AO203" s="18"/>
      <c r="AP203" s="18"/>
      <c r="AQ203" s="18"/>
      <c r="AR203" s="18"/>
      <c r="AS203" s="18"/>
      <c r="AT203" s="18"/>
      <c r="AU203" s="18"/>
      <c r="AV203" s="18"/>
      <c r="AW203" s="18"/>
      <c r="AX203" s="18"/>
      <c r="AY203" s="18"/>
      <c r="AZ203" s="18"/>
      <c r="BA203" s="18"/>
      <c r="BB203" s="18"/>
      <c r="BC203" s="18"/>
      <c r="BD203" s="18"/>
      <c r="BE203" s="18"/>
      <c r="BF203" s="18"/>
      <c r="BG203" s="18"/>
      <c r="BH203" s="18"/>
      <c r="BI203" s="18"/>
      <c r="BJ203" s="18"/>
    </row>
    <row r="204" spans="1:62" ht="18.75" x14ac:dyDescent="0.3">
      <c r="A204" s="22" t="s">
        <v>26</v>
      </c>
      <c r="B204" s="28">
        <f>H204+J204+L204+N204+P204+R204+T204+V204+X204+Z204+AB204+AD204</f>
        <v>0</v>
      </c>
      <c r="C204" s="29">
        <f t="shared" ref="C204:C207" si="240">H204</f>
        <v>0</v>
      </c>
      <c r="D204" s="29"/>
      <c r="E204" s="28">
        <f>I204+K204+M204+O204+Q204+S204+U204+W204+Y204+AA204+AC204+AE204</f>
        <v>0</v>
      </c>
      <c r="F204" s="121">
        <f t="shared" ref="F204:F207" si="241">IFERROR(E204/B204*100,0)</f>
        <v>0</v>
      </c>
      <c r="G204" s="121">
        <f t="shared" ref="G204:G207" si="242">IFERROR(E204/C204*100,0)</f>
        <v>0</v>
      </c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40"/>
      <c r="AG204" s="15"/>
      <c r="AH204" s="15"/>
      <c r="AI204" s="15"/>
      <c r="AJ204" s="18"/>
      <c r="AK204" s="18"/>
      <c r="AL204" s="18"/>
      <c r="AM204" s="18"/>
      <c r="AN204" s="18"/>
      <c r="AO204" s="18"/>
      <c r="AP204" s="18"/>
      <c r="AQ204" s="18"/>
      <c r="AR204" s="18"/>
      <c r="AS204" s="18"/>
      <c r="AT204" s="18"/>
      <c r="AU204" s="18"/>
      <c r="AV204" s="18"/>
      <c r="AW204" s="18"/>
      <c r="AX204" s="18"/>
      <c r="AY204" s="18"/>
      <c r="AZ204" s="18"/>
      <c r="BA204" s="18"/>
      <c r="BB204" s="18"/>
      <c r="BC204" s="18"/>
      <c r="BD204" s="18"/>
      <c r="BE204" s="18"/>
      <c r="BF204" s="18"/>
      <c r="BG204" s="18"/>
      <c r="BH204" s="18"/>
      <c r="BI204" s="18"/>
      <c r="BJ204" s="18"/>
    </row>
    <row r="205" spans="1:62" ht="18.75" x14ac:dyDescent="0.3">
      <c r="A205" s="22" t="s">
        <v>27</v>
      </c>
      <c r="B205" s="28">
        <f>H205+J205+L205+N205+P205+R205+T205+V205+X205+Z205+AB205+AD205</f>
        <v>1300.5000000000002</v>
      </c>
      <c r="C205" s="29">
        <f>H205+J205+L205+N205+P205</f>
        <v>921.7</v>
      </c>
      <c r="D205" s="29">
        <f>E205</f>
        <v>650.5</v>
      </c>
      <c r="E205" s="28">
        <f>I205+K205+M205+O205+Q205+S205+U205+W205+Y205+AA205+AC205+AE205</f>
        <v>650.5</v>
      </c>
      <c r="F205" s="121">
        <f t="shared" si="241"/>
        <v>50.019223375624755</v>
      </c>
      <c r="G205" s="121">
        <f t="shared" si="242"/>
        <v>70.576109363133327</v>
      </c>
      <c r="H205" s="13"/>
      <c r="I205" s="13"/>
      <c r="J205" s="23">
        <v>377.1</v>
      </c>
      <c r="K205" s="23">
        <v>259.60000000000002</v>
      </c>
      <c r="L205" s="23">
        <v>44.6</v>
      </c>
      <c r="M205" s="23">
        <v>8.4</v>
      </c>
      <c r="N205" s="23"/>
      <c r="O205" s="23">
        <v>307.5</v>
      </c>
      <c r="P205" s="23">
        <v>500</v>
      </c>
      <c r="Q205" s="23"/>
      <c r="R205" s="23"/>
      <c r="S205" s="23">
        <v>75</v>
      </c>
      <c r="T205" s="23"/>
      <c r="U205" s="23"/>
      <c r="V205" s="23"/>
      <c r="W205" s="23"/>
      <c r="X205" s="23">
        <v>90.6</v>
      </c>
      <c r="Y205" s="23"/>
      <c r="Z205" s="23">
        <v>212.8</v>
      </c>
      <c r="AA205" s="23"/>
      <c r="AB205" s="23">
        <v>15.4</v>
      </c>
      <c r="AC205" s="23"/>
      <c r="AD205" s="23">
        <v>60</v>
      </c>
      <c r="AE205" s="23"/>
      <c r="AF205" s="140"/>
      <c r="AG205" s="15"/>
      <c r="AH205" s="15"/>
      <c r="AI205" s="15"/>
      <c r="AJ205" s="18"/>
      <c r="AK205" s="18"/>
      <c r="AL205" s="18"/>
      <c r="AM205" s="18"/>
      <c r="AN205" s="18"/>
      <c r="AO205" s="18"/>
      <c r="AP205" s="18"/>
      <c r="AQ205" s="18"/>
      <c r="AR205" s="18"/>
      <c r="AS205" s="18"/>
      <c r="AT205" s="18"/>
      <c r="AU205" s="18"/>
      <c r="AV205" s="18"/>
      <c r="AW205" s="18"/>
      <c r="AX205" s="18"/>
      <c r="AY205" s="18"/>
      <c r="AZ205" s="18"/>
      <c r="BA205" s="18"/>
      <c r="BB205" s="18"/>
      <c r="BC205" s="18"/>
      <c r="BD205" s="18"/>
      <c r="BE205" s="18"/>
      <c r="BF205" s="18"/>
      <c r="BG205" s="18"/>
      <c r="BH205" s="18"/>
      <c r="BI205" s="18"/>
      <c r="BJ205" s="18"/>
    </row>
    <row r="206" spans="1:62" ht="18.75" x14ac:dyDescent="0.3">
      <c r="A206" s="22" t="s">
        <v>28</v>
      </c>
      <c r="B206" s="28">
        <f t="shared" ref="B206:B207" si="243">H206+J206+L206+N206+P206+R206+T206+V206+X206+Z206+AB206+AD206</f>
        <v>0</v>
      </c>
      <c r="C206" s="29">
        <f t="shared" si="240"/>
        <v>0</v>
      </c>
      <c r="D206" s="29"/>
      <c r="E206" s="28">
        <f t="shared" ref="E206:E207" si="244">I206+K206+M206+O206+Q206+S206+U206+W206+Y206+AA206+AC206+AE206</f>
        <v>0</v>
      </c>
      <c r="F206" s="121">
        <f t="shared" si="241"/>
        <v>0</v>
      </c>
      <c r="G206" s="121">
        <f t="shared" si="242"/>
        <v>0</v>
      </c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40"/>
      <c r="AG206" s="15"/>
      <c r="AH206" s="15"/>
      <c r="AI206" s="15"/>
      <c r="AJ206" s="18"/>
      <c r="AK206" s="18"/>
      <c r="AL206" s="18"/>
      <c r="AM206" s="18"/>
      <c r="AN206" s="18"/>
      <c r="AO206" s="18"/>
      <c r="AP206" s="18"/>
      <c r="AQ206" s="18"/>
      <c r="AR206" s="18"/>
      <c r="AS206" s="18"/>
      <c r="AT206" s="18"/>
      <c r="AU206" s="18"/>
      <c r="AV206" s="18"/>
      <c r="AW206" s="18"/>
      <c r="AX206" s="18"/>
      <c r="AY206" s="18"/>
      <c r="AZ206" s="18"/>
      <c r="BA206" s="18"/>
      <c r="BB206" s="18"/>
      <c r="BC206" s="18"/>
      <c r="BD206" s="18"/>
      <c r="BE206" s="18"/>
      <c r="BF206" s="18"/>
      <c r="BG206" s="18"/>
      <c r="BH206" s="18"/>
      <c r="BI206" s="18"/>
      <c r="BJ206" s="18"/>
    </row>
    <row r="207" spans="1:62" ht="18.75" x14ac:dyDescent="0.3">
      <c r="A207" s="22" t="s">
        <v>29</v>
      </c>
      <c r="B207" s="28">
        <f t="shared" si="243"/>
        <v>0</v>
      </c>
      <c r="C207" s="29">
        <f t="shared" si="240"/>
        <v>0</v>
      </c>
      <c r="D207" s="29"/>
      <c r="E207" s="28">
        <f t="shared" si="244"/>
        <v>0</v>
      </c>
      <c r="F207" s="121">
        <f t="shared" si="241"/>
        <v>0</v>
      </c>
      <c r="G207" s="121">
        <f t="shared" si="242"/>
        <v>0</v>
      </c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43"/>
      <c r="AG207" s="15"/>
      <c r="AH207" s="15"/>
      <c r="AI207" s="15"/>
      <c r="AJ207" s="18"/>
      <c r="AK207" s="18"/>
      <c r="AL207" s="18"/>
      <c r="AM207" s="18"/>
      <c r="AN207" s="18"/>
      <c r="AO207" s="18"/>
      <c r="AP207" s="18"/>
      <c r="AQ207" s="18"/>
      <c r="AR207" s="18"/>
      <c r="AS207" s="18"/>
      <c r="AT207" s="18"/>
      <c r="AU207" s="18"/>
      <c r="AV207" s="18"/>
      <c r="AW207" s="18"/>
      <c r="AX207" s="18"/>
      <c r="AY207" s="18"/>
      <c r="AZ207" s="18"/>
      <c r="BA207" s="18"/>
      <c r="BB207" s="18"/>
      <c r="BC207" s="18"/>
      <c r="BD207" s="18"/>
      <c r="BE207" s="18"/>
      <c r="BF207" s="18"/>
      <c r="BG207" s="18"/>
      <c r="BH207" s="18"/>
      <c r="BI207" s="18"/>
      <c r="BJ207" s="18"/>
    </row>
    <row r="208" spans="1:62" ht="18.75" x14ac:dyDescent="0.25">
      <c r="A208" s="136" t="s">
        <v>83</v>
      </c>
      <c r="B208" s="137"/>
      <c r="C208" s="137"/>
      <c r="D208" s="137"/>
      <c r="E208" s="137"/>
      <c r="F208" s="137"/>
      <c r="G208" s="137"/>
      <c r="H208" s="137"/>
      <c r="I208" s="137"/>
      <c r="J208" s="137"/>
      <c r="K208" s="137"/>
      <c r="L208" s="137"/>
      <c r="M208" s="137"/>
      <c r="N208" s="137"/>
      <c r="O208" s="137"/>
      <c r="P208" s="137"/>
      <c r="Q208" s="137"/>
      <c r="R208" s="137"/>
      <c r="S208" s="137"/>
      <c r="T208" s="137"/>
      <c r="U208" s="137"/>
      <c r="V208" s="137"/>
      <c r="W208" s="137"/>
      <c r="X208" s="137"/>
      <c r="Y208" s="137"/>
      <c r="Z208" s="137"/>
      <c r="AA208" s="137"/>
      <c r="AB208" s="137"/>
      <c r="AC208" s="137"/>
      <c r="AD208" s="137"/>
      <c r="AE208" s="138"/>
      <c r="AF208" s="36"/>
      <c r="AG208" s="15"/>
      <c r="AH208" s="15"/>
      <c r="AI208" s="15"/>
      <c r="AJ208" s="18"/>
      <c r="AK208" s="18"/>
      <c r="AL208" s="18"/>
      <c r="AM208" s="18"/>
      <c r="AN208" s="18"/>
      <c r="AO208" s="18"/>
      <c r="AP208" s="18"/>
      <c r="AQ208" s="18"/>
      <c r="AR208" s="18"/>
      <c r="AS208" s="18"/>
      <c r="AT208" s="18"/>
      <c r="AU208" s="18"/>
      <c r="AV208" s="18"/>
      <c r="AW208" s="18"/>
      <c r="AX208" s="18"/>
      <c r="AY208" s="18"/>
      <c r="AZ208" s="18"/>
      <c r="BA208" s="18"/>
      <c r="BB208" s="18"/>
      <c r="BC208" s="18"/>
      <c r="BD208" s="18"/>
      <c r="BE208" s="18"/>
      <c r="BF208" s="18"/>
      <c r="BG208" s="18"/>
      <c r="BH208" s="18"/>
      <c r="BI208" s="18"/>
      <c r="BJ208" s="18"/>
    </row>
    <row r="209" spans="1:62" ht="18.75" x14ac:dyDescent="0.3">
      <c r="A209" s="19" t="s">
        <v>25</v>
      </c>
      <c r="B209" s="27">
        <f>H209+J209+L209+N209+P209+R209+T209+V209+X209+Z209+AB209+AD209</f>
        <v>151</v>
      </c>
      <c r="C209" s="27">
        <f>C210+C211+C212+C213</f>
        <v>148.69999999999999</v>
      </c>
      <c r="D209" s="27">
        <f>D210+D211+D212+D213</f>
        <v>148.69999999999999</v>
      </c>
      <c r="E209" s="27">
        <f>E210+E211+E212+E213</f>
        <v>148.69999999999999</v>
      </c>
      <c r="F209" s="26">
        <f>E209/B209*100</f>
        <v>98.476821192052981</v>
      </c>
      <c r="G209" s="26">
        <f>E209/C209*100</f>
        <v>100</v>
      </c>
      <c r="H209" s="13">
        <f>H210+H211+H212+H213</f>
        <v>0</v>
      </c>
      <c r="I209" s="13">
        <f t="shared" ref="I209:AE209" si="245">I210+I211+I212+I213</f>
        <v>0</v>
      </c>
      <c r="J209" s="13">
        <f t="shared" si="245"/>
        <v>1</v>
      </c>
      <c r="K209" s="13">
        <f t="shared" si="245"/>
        <v>1</v>
      </c>
      <c r="L209" s="13">
        <f t="shared" si="245"/>
        <v>67.7</v>
      </c>
      <c r="M209" s="13">
        <f t="shared" si="245"/>
        <v>67.7</v>
      </c>
      <c r="N209" s="13">
        <f t="shared" si="245"/>
        <v>80</v>
      </c>
      <c r="O209" s="13">
        <f t="shared" si="245"/>
        <v>80</v>
      </c>
      <c r="P209" s="13">
        <f t="shared" si="245"/>
        <v>0</v>
      </c>
      <c r="Q209" s="13">
        <f t="shared" si="245"/>
        <v>0</v>
      </c>
      <c r="R209" s="13">
        <f t="shared" si="245"/>
        <v>0</v>
      </c>
      <c r="S209" s="13">
        <f t="shared" si="245"/>
        <v>0</v>
      </c>
      <c r="T209" s="13">
        <f t="shared" si="245"/>
        <v>0</v>
      </c>
      <c r="U209" s="13">
        <f t="shared" si="245"/>
        <v>0</v>
      </c>
      <c r="V209" s="13">
        <f t="shared" si="245"/>
        <v>0</v>
      </c>
      <c r="W209" s="13">
        <f t="shared" si="245"/>
        <v>0</v>
      </c>
      <c r="X209" s="13">
        <f t="shared" si="245"/>
        <v>0</v>
      </c>
      <c r="Y209" s="13">
        <f t="shared" si="245"/>
        <v>0</v>
      </c>
      <c r="Z209" s="13">
        <f t="shared" si="245"/>
        <v>0</v>
      </c>
      <c r="AA209" s="13">
        <f t="shared" si="245"/>
        <v>0</v>
      </c>
      <c r="AB209" s="13">
        <f t="shared" si="245"/>
        <v>2.2999999999999998</v>
      </c>
      <c r="AC209" s="13">
        <f t="shared" si="245"/>
        <v>0</v>
      </c>
      <c r="AD209" s="13">
        <f t="shared" si="245"/>
        <v>0</v>
      </c>
      <c r="AE209" s="13">
        <f t="shared" si="245"/>
        <v>0</v>
      </c>
      <c r="AF209" s="36"/>
      <c r="AG209" s="15"/>
      <c r="AH209" s="15"/>
      <c r="AI209" s="15"/>
      <c r="AJ209" s="18"/>
      <c r="AK209" s="18"/>
      <c r="AL209" s="18"/>
      <c r="AM209" s="18"/>
      <c r="AN209" s="18"/>
      <c r="AO209" s="18"/>
      <c r="AP209" s="18"/>
      <c r="AQ209" s="18"/>
      <c r="AR209" s="18"/>
      <c r="AS209" s="18"/>
      <c r="AT209" s="18"/>
      <c r="AU209" s="18"/>
      <c r="AV209" s="18"/>
      <c r="AW209" s="18"/>
      <c r="AX209" s="18"/>
      <c r="AY209" s="18"/>
      <c r="AZ209" s="18"/>
      <c r="BA209" s="18"/>
      <c r="BB209" s="18"/>
      <c r="BC209" s="18"/>
      <c r="BD209" s="18"/>
      <c r="BE209" s="18"/>
      <c r="BF209" s="18"/>
      <c r="BG209" s="18"/>
      <c r="BH209" s="18"/>
      <c r="BI209" s="18"/>
      <c r="BJ209" s="18"/>
    </row>
    <row r="210" spans="1:62" ht="18.75" x14ac:dyDescent="0.3">
      <c r="A210" s="22" t="s">
        <v>26</v>
      </c>
      <c r="B210" s="28">
        <f>H210+J210+L210+N210+P210+R210+T210+V210+X210+Z210+AB210+AD210</f>
        <v>0</v>
      </c>
      <c r="C210" s="29">
        <f t="shared" ref="C210:C213" si="246">H210</f>
        <v>0</v>
      </c>
      <c r="D210" s="29">
        <f t="shared" ref="D210:D211" si="247">E210</f>
        <v>0</v>
      </c>
      <c r="E210" s="28">
        <f>I210+K210+M210+O210+Q210+S210+U210+W210+Y210+AA210+AC210+AE210</f>
        <v>0</v>
      </c>
      <c r="F210" s="121">
        <f t="shared" ref="F210:F213" si="248">IFERROR(E210/B210*100,0)</f>
        <v>0</v>
      </c>
      <c r="G210" s="121">
        <f t="shared" ref="G210:G213" si="249">IFERROR(E210/C210*100,0)</f>
        <v>0</v>
      </c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36"/>
      <c r="AG210" s="15"/>
      <c r="AH210" s="15"/>
      <c r="AI210" s="15"/>
      <c r="AJ210" s="18"/>
      <c r="AK210" s="18"/>
      <c r="AL210" s="18"/>
      <c r="AM210" s="18"/>
      <c r="AN210" s="18"/>
      <c r="AO210" s="18"/>
      <c r="AP210" s="18"/>
      <c r="AQ210" s="18"/>
      <c r="AR210" s="18"/>
      <c r="AS210" s="18"/>
      <c r="AT210" s="18"/>
      <c r="AU210" s="18"/>
      <c r="AV210" s="18"/>
      <c r="AW210" s="18"/>
      <c r="AX210" s="18"/>
      <c r="AY210" s="18"/>
      <c r="AZ210" s="18"/>
      <c r="BA210" s="18"/>
      <c r="BB210" s="18"/>
      <c r="BC210" s="18"/>
      <c r="BD210" s="18"/>
      <c r="BE210" s="18"/>
      <c r="BF210" s="18"/>
      <c r="BG210" s="18"/>
      <c r="BH210" s="18"/>
      <c r="BI210" s="18"/>
      <c r="BJ210" s="18"/>
    </row>
    <row r="211" spans="1:62" ht="18.75" x14ac:dyDescent="0.3">
      <c r="A211" s="22" t="s">
        <v>27</v>
      </c>
      <c r="B211" s="28">
        <f>H211+J211+L211+N211+P211+R211+T211+V211+X211+Z211+AB211+AD211</f>
        <v>151</v>
      </c>
      <c r="C211" s="29">
        <f>H211+J211+L211+N211</f>
        <v>148.69999999999999</v>
      </c>
      <c r="D211" s="29">
        <f t="shared" si="247"/>
        <v>148.69999999999999</v>
      </c>
      <c r="E211" s="28">
        <f>I211+K211+M211+O211+Q211+S211+U211+W211+Y211+AA211+AC211+AE211</f>
        <v>148.69999999999999</v>
      </c>
      <c r="F211" s="121">
        <f t="shared" si="248"/>
        <v>98.476821192052981</v>
      </c>
      <c r="G211" s="121">
        <f t="shared" si="249"/>
        <v>100</v>
      </c>
      <c r="H211" s="13"/>
      <c r="I211" s="13"/>
      <c r="J211" s="13">
        <v>1</v>
      </c>
      <c r="K211" s="13">
        <v>1</v>
      </c>
      <c r="L211" s="23">
        <v>67.7</v>
      </c>
      <c r="M211" s="13">
        <v>67.7</v>
      </c>
      <c r="N211" s="13">
        <v>80</v>
      </c>
      <c r="O211" s="13">
        <v>80</v>
      </c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23">
        <v>2.2999999999999998</v>
      </c>
      <c r="AC211" s="13"/>
      <c r="AD211" s="13"/>
      <c r="AE211" s="13"/>
      <c r="AF211" s="36"/>
      <c r="AG211" s="15"/>
      <c r="AH211" s="15"/>
      <c r="AI211" s="15"/>
      <c r="AJ211" s="18"/>
      <c r="AK211" s="18"/>
      <c r="AL211" s="18"/>
      <c r="AM211" s="18"/>
      <c r="AN211" s="18"/>
      <c r="AO211" s="18"/>
      <c r="AP211" s="18"/>
      <c r="AQ211" s="18"/>
      <c r="AR211" s="18"/>
      <c r="AS211" s="18"/>
      <c r="AT211" s="18"/>
      <c r="AU211" s="18"/>
      <c r="AV211" s="18"/>
      <c r="AW211" s="18"/>
      <c r="AX211" s="18"/>
      <c r="AY211" s="18"/>
      <c r="AZ211" s="18"/>
      <c r="BA211" s="18"/>
      <c r="BB211" s="18"/>
      <c r="BC211" s="18"/>
      <c r="BD211" s="18"/>
      <c r="BE211" s="18"/>
      <c r="BF211" s="18"/>
      <c r="BG211" s="18"/>
      <c r="BH211" s="18"/>
      <c r="BI211" s="18"/>
      <c r="BJ211" s="18"/>
    </row>
    <row r="212" spans="1:62" ht="18.75" x14ac:dyDescent="0.3">
      <c r="A212" s="22" t="s">
        <v>28</v>
      </c>
      <c r="B212" s="28">
        <f t="shared" ref="B212:B213" si="250">H212+J212+L212+N212+P212+R212+T212+V212+X212+Z212+AB212+AD212</f>
        <v>0</v>
      </c>
      <c r="C212" s="29">
        <f t="shared" si="246"/>
        <v>0</v>
      </c>
      <c r="D212" s="29"/>
      <c r="E212" s="28">
        <f t="shared" ref="E212:E213" si="251">I212+K212+M212+O212+Q212+S212+U212+W212+Y212+AA212+AC212+AE212</f>
        <v>0</v>
      </c>
      <c r="F212" s="121">
        <f t="shared" si="248"/>
        <v>0</v>
      </c>
      <c r="G212" s="121">
        <f t="shared" si="249"/>
        <v>0</v>
      </c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36"/>
      <c r="AG212" s="15"/>
      <c r="AH212" s="15"/>
      <c r="AI212" s="15"/>
      <c r="AJ212" s="18"/>
      <c r="AK212" s="18"/>
      <c r="AL212" s="18"/>
      <c r="AM212" s="18"/>
      <c r="AN212" s="18"/>
      <c r="AO212" s="18"/>
      <c r="AP212" s="18"/>
      <c r="AQ212" s="18"/>
      <c r="AR212" s="18"/>
      <c r="AS212" s="18"/>
      <c r="AT212" s="18"/>
      <c r="AU212" s="18"/>
      <c r="AV212" s="18"/>
      <c r="AW212" s="18"/>
      <c r="AX212" s="18"/>
      <c r="AY212" s="18"/>
      <c r="AZ212" s="18"/>
      <c r="BA212" s="18"/>
      <c r="BB212" s="18"/>
      <c r="BC212" s="18"/>
      <c r="BD212" s="18"/>
      <c r="BE212" s="18"/>
      <c r="BF212" s="18"/>
      <c r="BG212" s="18"/>
      <c r="BH212" s="18"/>
      <c r="BI212" s="18"/>
      <c r="BJ212" s="18"/>
    </row>
    <row r="213" spans="1:62" ht="18.75" x14ac:dyDescent="0.3">
      <c r="A213" s="22" t="s">
        <v>29</v>
      </c>
      <c r="B213" s="28">
        <f t="shared" si="250"/>
        <v>0</v>
      </c>
      <c r="C213" s="29">
        <f t="shared" si="246"/>
        <v>0</v>
      </c>
      <c r="D213" s="29"/>
      <c r="E213" s="28">
        <f t="shared" si="251"/>
        <v>0</v>
      </c>
      <c r="F213" s="121">
        <f t="shared" si="248"/>
        <v>0</v>
      </c>
      <c r="G213" s="121">
        <f t="shared" si="249"/>
        <v>0</v>
      </c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36"/>
      <c r="AG213" s="15"/>
      <c r="AH213" s="15"/>
      <c r="AI213" s="15"/>
      <c r="AJ213" s="18"/>
      <c r="AK213" s="18"/>
      <c r="AL213" s="18"/>
      <c r="AM213" s="18"/>
      <c r="AN213" s="18"/>
      <c r="AO213" s="18"/>
      <c r="AP213" s="18"/>
      <c r="AQ213" s="18"/>
      <c r="AR213" s="18"/>
      <c r="AS213" s="18"/>
      <c r="AT213" s="18"/>
      <c r="AU213" s="18"/>
      <c r="AV213" s="18"/>
      <c r="AW213" s="18"/>
      <c r="AX213" s="18"/>
      <c r="AY213" s="18"/>
      <c r="AZ213" s="18"/>
      <c r="BA213" s="18"/>
      <c r="BB213" s="18"/>
      <c r="BC213" s="18"/>
      <c r="BD213" s="18"/>
      <c r="BE213" s="18"/>
      <c r="BF213" s="18"/>
      <c r="BG213" s="18"/>
      <c r="BH213" s="18"/>
      <c r="BI213" s="18"/>
      <c r="BJ213" s="18"/>
    </row>
    <row r="214" spans="1:62" ht="18.75" x14ac:dyDescent="0.25">
      <c r="A214" s="136" t="s">
        <v>84</v>
      </c>
      <c r="B214" s="137"/>
      <c r="C214" s="137"/>
      <c r="D214" s="137"/>
      <c r="E214" s="137"/>
      <c r="F214" s="137"/>
      <c r="G214" s="137"/>
      <c r="H214" s="137"/>
      <c r="I214" s="137"/>
      <c r="J214" s="137"/>
      <c r="K214" s="137"/>
      <c r="L214" s="137"/>
      <c r="M214" s="137"/>
      <c r="N214" s="137"/>
      <c r="O214" s="137"/>
      <c r="P214" s="137"/>
      <c r="Q214" s="137"/>
      <c r="R214" s="137"/>
      <c r="S214" s="137"/>
      <c r="T214" s="137"/>
      <c r="U214" s="137"/>
      <c r="V214" s="137"/>
      <c r="W214" s="137"/>
      <c r="X214" s="137"/>
      <c r="Y214" s="137"/>
      <c r="Z214" s="137"/>
      <c r="AA214" s="137"/>
      <c r="AB214" s="137"/>
      <c r="AC214" s="137"/>
      <c r="AD214" s="137"/>
      <c r="AE214" s="138"/>
      <c r="AF214" s="36"/>
      <c r="AG214" s="15"/>
      <c r="AH214" s="15"/>
      <c r="AI214" s="15"/>
      <c r="AJ214" s="18"/>
      <c r="AK214" s="18"/>
      <c r="AL214" s="18"/>
      <c r="AM214" s="18"/>
      <c r="AN214" s="18"/>
      <c r="AO214" s="18"/>
      <c r="AP214" s="18"/>
      <c r="AQ214" s="18"/>
      <c r="AR214" s="18"/>
      <c r="AS214" s="18"/>
      <c r="AT214" s="18"/>
      <c r="AU214" s="18"/>
      <c r="AV214" s="18"/>
      <c r="AW214" s="18"/>
      <c r="AX214" s="18"/>
      <c r="AY214" s="18"/>
      <c r="AZ214" s="18"/>
      <c r="BA214" s="18"/>
      <c r="BB214" s="18"/>
      <c r="BC214" s="18"/>
      <c r="BD214" s="18"/>
      <c r="BE214" s="18"/>
      <c r="BF214" s="18"/>
      <c r="BG214" s="18"/>
      <c r="BH214" s="18"/>
      <c r="BI214" s="18"/>
      <c r="BJ214" s="18"/>
    </row>
    <row r="215" spans="1:62" ht="18.75" x14ac:dyDescent="0.3">
      <c r="A215" s="19" t="s">
        <v>25</v>
      </c>
      <c r="B215" s="27">
        <f>H215+J215+L215+N215+P215+R215+T215+V215+X215+Z215+AB215+AD215</f>
        <v>150</v>
      </c>
      <c r="C215" s="27">
        <f>C216+C217+C218+C219</f>
        <v>0</v>
      </c>
      <c r="D215" s="27">
        <f>D216+D217+D218+D219</f>
        <v>0</v>
      </c>
      <c r="E215" s="27">
        <f>E216+E217+E218+E219</f>
        <v>0</v>
      </c>
      <c r="F215" s="122">
        <f t="shared" ref="F215:F219" si="252">IFERROR(E215/B215*100,0)</f>
        <v>0</v>
      </c>
      <c r="G215" s="122">
        <f t="shared" ref="G215:G219" si="253">IFERROR(E215/C215*100,0)</f>
        <v>0</v>
      </c>
      <c r="H215" s="13">
        <f>H216+H217+H218+H219</f>
        <v>0</v>
      </c>
      <c r="I215" s="13">
        <f t="shared" ref="I215:AE215" si="254">I216+I217+I218+I219</f>
        <v>0</v>
      </c>
      <c r="J215" s="13">
        <f t="shared" si="254"/>
        <v>0</v>
      </c>
      <c r="K215" s="13">
        <f t="shared" si="254"/>
        <v>0</v>
      </c>
      <c r="L215" s="13">
        <f t="shared" si="254"/>
        <v>0</v>
      </c>
      <c r="M215" s="13">
        <f t="shared" si="254"/>
        <v>0</v>
      </c>
      <c r="N215" s="13">
        <f t="shared" si="254"/>
        <v>0</v>
      </c>
      <c r="O215" s="13">
        <f t="shared" si="254"/>
        <v>0</v>
      </c>
      <c r="P215" s="13">
        <f t="shared" si="254"/>
        <v>0</v>
      </c>
      <c r="Q215" s="13">
        <f t="shared" si="254"/>
        <v>0</v>
      </c>
      <c r="R215" s="13">
        <f t="shared" si="254"/>
        <v>0</v>
      </c>
      <c r="S215" s="13">
        <f t="shared" si="254"/>
        <v>0</v>
      </c>
      <c r="T215" s="13">
        <f t="shared" si="254"/>
        <v>0</v>
      </c>
      <c r="U215" s="13">
        <f t="shared" si="254"/>
        <v>0</v>
      </c>
      <c r="V215" s="13">
        <f t="shared" si="254"/>
        <v>0</v>
      </c>
      <c r="W215" s="13">
        <f t="shared" si="254"/>
        <v>0</v>
      </c>
      <c r="X215" s="13">
        <f t="shared" si="254"/>
        <v>0</v>
      </c>
      <c r="Y215" s="13">
        <f t="shared" si="254"/>
        <v>0</v>
      </c>
      <c r="Z215" s="13">
        <f t="shared" si="254"/>
        <v>0</v>
      </c>
      <c r="AA215" s="13">
        <f t="shared" si="254"/>
        <v>0</v>
      </c>
      <c r="AB215" s="13">
        <f t="shared" si="254"/>
        <v>0</v>
      </c>
      <c r="AC215" s="13">
        <f t="shared" si="254"/>
        <v>0</v>
      </c>
      <c r="AD215" s="13">
        <f t="shared" si="254"/>
        <v>150</v>
      </c>
      <c r="AE215" s="13">
        <f t="shared" si="254"/>
        <v>0</v>
      </c>
      <c r="AF215" s="36"/>
      <c r="AG215" s="15"/>
      <c r="AH215" s="15"/>
      <c r="AI215" s="15"/>
      <c r="AJ215" s="18"/>
      <c r="AK215" s="18"/>
      <c r="AL215" s="18"/>
      <c r="AM215" s="18"/>
      <c r="AN215" s="18"/>
      <c r="AO215" s="18"/>
      <c r="AP215" s="18"/>
      <c r="AQ215" s="18"/>
      <c r="AR215" s="18"/>
      <c r="AS215" s="18"/>
      <c r="AT215" s="18"/>
      <c r="AU215" s="18"/>
      <c r="AV215" s="18"/>
      <c r="AW215" s="18"/>
      <c r="AX215" s="18"/>
      <c r="AY215" s="18"/>
      <c r="AZ215" s="18"/>
      <c r="BA215" s="18"/>
      <c r="BB215" s="18"/>
      <c r="BC215" s="18"/>
      <c r="BD215" s="18"/>
      <c r="BE215" s="18"/>
      <c r="BF215" s="18"/>
      <c r="BG215" s="18"/>
      <c r="BH215" s="18"/>
      <c r="BI215" s="18"/>
      <c r="BJ215" s="18"/>
    </row>
    <row r="216" spans="1:62" ht="18.75" x14ac:dyDescent="0.3">
      <c r="A216" s="22" t="s">
        <v>26</v>
      </c>
      <c r="B216" s="28">
        <f>H216+J216+L216+N216+P216+R216+T216+V216+X216+Z216+AB216+AD216</f>
        <v>0</v>
      </c>
      <c r="C216" s="29">
        <f t="shared" ref="C216:C219" si="255">H216</f>
        <v>0</v>
      </c>
      <c r="D216" s="29"/>
      <c r="E216" s="28">
        <f>I216+K216+M216+O216+Q216+S216+U216+W216+Y216+AA216+AC216+AE216</f>
        <v>0</v>
      </c>
      <c r="F216" s="121">
        <f t="shared" si="252"/>
        <v>0</v>
      </c>
      <c r="G216" s="121">
        <f t="shared" si="253"/>
        <v>0</v>
      </c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36"/>
      <c r="AG216" s="15"/>
      <c r="AH216" s="15"/>
      <c r="AI216" s="15"/>
      <c r="AJ216" s="18"/>
      <c r="AK216" s="18"/>
      <c r="AL216" s="18"/>
      <c r="AM216" s="18"/>
      <c r="AN216" s="18"/>
      <c r="AO216" s="18"/>
      <c r="AP216" s="18"/>
      <c r="AQ216" s="18"/>
      <c r="AR216" s="18"/>
      <c r="AS216" s="18"/>
      <c r="AT216" s="18"/>
      <c r="AU216" s="18"/>
      <c r="AV216" s="18"/>
      <c r="AW216" s="18"/>
      <c r="AX216" s="18"/>
      <c r="AY216" s="18"/>
      <c r="AZ216" s="18"/>
      <c r="BA216" s="18"/>
      <c r="BB216" s="18"/>
      <c r="BC216" s="18"/>
      <c r="BD216" s="18"/>
      <c r="BE216" s="18"/>
      <c r="BF216" s="18"/>
      <c r="BG216" s="18"/>
      <c r="BH216" s="18"/>
      <c r="BI216" s="18"/>
      <c r="BJ216" s="18"/>
    </row>
    <row r="217" spans="1:62" ht="18.75" x14ac:dyDescent="0.3">
      <c r="A217" s="22" t="s">
        <v>27</v>
      </c>
      <c r="B217" s="28">
        <f>H217+J217+L217+N217+P217+R217+T217+V217+X217+Z217+AB217+AD217</f>
        <v>150</v>
      </c>
      <c r="C217" s="29">
        <f t="shared" si="255"/>
        <v>0</v>
      </c>
      <c r="D217" s="29">
        <f>E217</f>
        <v>0</v>
      </c>
      <c r="E217" s="28">
        <f>I217+K217+M217+O217+Q217+S217+U217+W217+Y217+AA217+AC217+AE217</f>
        <v>0</v>
      </c>
      <c r="F217" s="121">
        <f t="shared" si="252"/>
        <v>0</v>
      </c>
      <c r="G217" s="121">
        <f t="shared" si="253"/>
        <v>0</v>
      </c>
      <c r="H217" s="13"/>
      <c r="I217" s="13"/>
      <c r="J217" s="13"/>
      <c r="K217" s="13"/>
      <c r="L217" s="2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23"/>
      <c r="AC217" s="13"/>
      <c r="AD217" s="13">
        <v>150</v>
      </c>
      <c r="AE217" s="13"/>
      <c r="AF217" s="36"/>
      <c r="AG217" s="15"/>
      <c r="AH217" s="15"/>
      <c r="AI217" s="15"/>
      <c r="AJ217" s="18"/>
      <c r="AK217" s="18"/>
      <c r="AL217" s="18"/>
      <c r="AM217" s="18"/>
      <c r="AN217" s="18"/>
      <c r="AO217" s="18"/>
      <c r="AP217" s="18"/>
      <c r="AQ217" s="18"/>
      <c r="AR217" s="18"/>
      <c r="AS217" s="18"/>
      <c r="AT217" s="18"/>
      <c r="AU217" s="18"/>
      <c r="AV217" s="18"/>
      <c r="AW217" s="18"/>
      <c r="AX217" s="18"/>
      <c r="AY217" s="18"/>
      <c r="AZ217" s="18"/>
      <c r="BA217" s="18"/>
      <c r="BB217" s="18"/>
      <c r="BC217" s="18"/>
      <c r="BD217" s="18"/>
      <c r="BE217" s="18"/>
      <c r="BF217" s="18"/>
      <c r="BG217" s="18"/>
      <c r="BH217" s="18"/>
      <c r="BI217" s="18"/>
      <c r="BJ217" s="18"/>
    </row>
    <row r="218" spans="1:62" ht="18.75" x14ac:dyDescent="0.3">
      <c r="A218" s="22" t="s">
        <v>28</v>
      </c>
      <c r="B218" s="28">
        <f t="shared" ref="B218:B219" si="256">H218+J218+L218+N218+P218+R218+T218+V218+X218+Z218+AB218+AD218</f>
        <v>0</v>
      </c>
      <c r="C218" s="29">
        <f t="shared" si="255"/>
        <v>0</v>
      </c>
      <c r="D218" s="29"/>
      <c r="E218" s="28">
        <f t="shared" ref="E218:E219" si="257">I218+K218+M218+O218+Q218+S218+U218+W218+Y218+AA218+AC218+AE218</f>
        <v>0</v>
      </c>
      <c r="F218" s="121">
        <f t="shared" si="252"/>
        <v>0</v>
      </c>
      <c r="G218" s="121">
        <f t="shared" si="253"/>
        <v>0</v>
      </c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36"/>
      <c r="AG218" s="15"/>
      <c r="AH218" s="15"/>
      <c r="AI218" s="15"/>
      <c r="AJ218" s="18"/>
      <c r="AK218" s="18"/>
      <c r="AL218" s="18"/>
      <c r="AM218" s="18"/>
      <c r="AN218" s="18"/>
      <c r="AO218" s="18"/>
      <c r="AP218" s="18"/>
      <c r="AQ218" s="18"/>
      <c r="AR218" s="18"/>
      <c r="AS218" s="18"/>
      <c r="AT218" s="18"/>
      <c r="AU218" s="18"/>
      <c r="AV218" s="18"/>
      <c r="AW218" s="18"/>
      <c r="AX218" s="18"/>
      <c r="AY218" s="18"/>
      <c r="AZ218" s="18"/>
      <c r="BA218" s="18"/>
      <c r="BB218" s="18"/>
      <c r="BC218" s="18"/>
      <c r="BD218" s="18"/>
      <c r="BE218" s="18"/>
      <c r="BF218" s="18"/>
      <c r="BG218" s="18"/>
      <c r="BH218" s="18"/>
      <c r="BI218" s="18"/>
      <c r="BJ218" s="18"/>
    </row>
    <row r="219" spans="1:62" ht="18.75" x14ac:dyDescent="0.3">
      <c r="A219" s="22" t="s">
        <v>29</v>
      </c>
      <c r="B219" s="28">
        <f t="shared" si="256"/>
        <v>0</v>
      </c>
      <c r="C219" s="29">
        <f t="shared" si="255"/>
        <v>0</v>
      </c>
      <c r="D219" s="29"/>
      <c r="E219" s="28">
        <f t="shared" si="257"/>
        <v>0</v>
      </c>
      <c r="F219" s="121">
        <f t="shared" si="252"/>
        <v>0</v>
      </c>
      <c r="G219" s="121">
        <f t="shared" si="253"/>
        <v>0</v>
      </c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36"/>
      <c r="AG219" s="15"/>
      <c r="AH219" s="15"/>
      <c r="AI219" s="15"/>
      <c r="AJ219" s="18"/>
      <c r="AK219" s="18"/>
      <c r="AL219" s="18"/>
      <c r="AM219" s="18"/>
      <c r="AN219" s="18"/>
      <c r="AO219" s="18"/>
      <c r="AP219" s="18"/>
      <c r="AQ219" s="18"/>
      <c r="AR219" s="18"/>
      <c r="AS219" s="18"/>
      <c r="AT219" s="18"/>
      <c r="AU219" s="18"/>
      <c r="AV219" s="18"/>
      <c r="AW219" s="18"/>
      <c r="AX219" s="18"/>
      <c r="AY219" s="18"/>
      <c r="AZ219" s="18"/>
      <c r="BA219" s="18"/>
      <c r="BB219" s="18"/>
      <c r="BC219" s="18"/>
      <c r="BD219" s="18"/>
      <c r="BE219" s="18"/>
      <c r="BF219" s="18"/>
      <c r="BG219" s="18"/>
      <c r="BH219" s="18"/>
      <c r="BI219" s="18"/>
      <c r="BJ219" s="18"/>
    </row>
    <row r="220" spans="1:62" ht="18.75" x14ac:dyDescent="0.25">
      <c r="A220" s="136" t="s">
        <v>85</v>
      </c>
      <c r="B220" s="137"/>
      <c r="C220" s="137"/>
      <c r="D220" s="137"/>
      <c r="E220" s="137"/>
      <c r="F220" s="137"/>
      <c r="G220" s="137"/>
      <c r="H220" s="137"/>
      <c r="I220" s="137"/>
      <c r="J220" s="137"/>
      <c r="K220" s="137"/>
      <c r="L220" s="137"/>
      <c r="M220" s="137"/>
      <c r="N220" s="137"/>
      <c r="O220" s="137"/>
      <c r="P220" s="137"/>
      <c r="Q220" s="137"/>
      <c r="R220" s="137"/>
      <c r="S220" s="137"/>
      <c r="T220" s="137"/>
      <c r="U220" s="137"/>
      <c r="V220" s="137"/>
      <c r="W220" s="137"/>
      <c r="X220" s="137"/>
      <c r="Y220" s="137"/>
      <c r="Z220" s="137"/>
      <c r="AA220" s="137"/>
      <c r="AB220" s="137"/>
      <c r="AC220" s="137"/>
      <c r="AD220" s="137"/>
      <c r="AE220" s="138"/>
      <c r="AF220" s="36"/>
      <c r="AG220" s="15"/>
      <c r="AH220" s="15"/>
      <c r="AI220" s="15"/>
      <c r="AJ220" s="18"/>
      <c r="AK220" s="18"/>
      <c r="AL220" s="18"/>
      <c r="AM220" s="18"/>
      <c r="AN220" s="18"/>
      <c r="AO220" s="18"/>
      <c r="AP220" s="18"/>
      <c r="AQ220" s="18"/>
      <c r="AR220" s="18"/>
      <c r="AS220" s="18"/>
      <c r="AT220" s="18"/>
      <c r="AU220" s="18"/>
      <c r="AV220" s="18"/>
      <c r="AW220" s="18"/>
      <c r="AX220" s="18"/>
      <c r="AY220" s="18"/>
      <c r="AZ220" s="18"/>
      <c r="BA220" s="18"/>
      <c r="BB220" s="18"/>
      <c r="BC220" s="18"/>
      <c r="BD220" s="18"/>
      <c r="BE220" s="18"/>
      <c r="BF220" s="18"/>
      <c r="BG220" s="18"/>
      <c r="BH220" s="18"/>
      <c r="BI220" s="18"/>
      <c r="BJ220" s="18"/>
    </row>
    <row r="221" spans="1:62" ht="18.75" x14ac:dyDescent="0.3">
      <c r="A221" s="19" t="s">
        <v>25</v>
      </c>
      <c r="B221" s="27">
        <f>H221+J221+L221+N221+P221+R221+T221+V221+X221+Z221+AB221+AD221</f>
        <v>2683</v>
      </c>
      <c r="C221" s="27">
        <f>C222+C223+C224+C225</f>
        <v>0</v>
      </c>
      <c r="D221" s="27">
        <f>D222+D223+D224+D225</f>
        <v>0</v>
      </c>
      <c r="E221" s="27">
        <f>E222+E223+E224+E225</f>
        <v>0</v>
      </c>
      <c r="F221" s="122">
        <f t="shared" ref="F221:F225" si="258">IFERROR(E221/B221*100,0)</f>
        <v>0</v>
      </c>
      <c r="G221" s="122">
        <f t="shared" ref="G221:G225" si="259">IFERROR(E221/C221*100,0)</f>
        <v>0</v>
      </c>
      <c r="H221" s="13">
        <f>H222+H223+H224+H225</f>
        <v>0</v>
      </c>
      <c r="I221" s="13">
        <f t="shared" ref="I221:AE221" si="260">I222+I223+I224+I225</f>
        <v>0</v>
      </c>
      <c r="J221" s="13">
        <f t="shared" si="260"/>
        <v>0</v>
      </c>
      <c r="K221" s="13">
        <f t="shared" si="260"/>
        <v>0</v>
      </c>
      <c r="L221" s="13">
        <f t="shared" si="260"/>
        <v>0</v>
      </c>
      <c r="M221" s="13">
        <f t="shared" si="260"/>
        <v>0</v>
      </c>
      <c r="N221" s="13">
        <f t="shared" si="260"/>
        <v>0</v>
      </c>
      <c r="O221" s="13">
        <f t="shared" si="260"/>
        <v>0</v>
      </c>
      <c r="P221" s="13">
        <f t="shared" si="260"/>
        <v>0</v>
      </c>
      <c r="Q221" s="13">
        <f t="shared" si="260"/>
        <v>0</v>
      </c>
      <c r="R221" s="13">
        <f t="shared" si="260"/>
        <v>0</v>
      </c>
      <c r="S221" s="13">
        <f t="shared" si="260"/>
        <v>0</v>
      </c>
      <c r="T221" s="13">
        <f t="shared" si="260"/>
        <v>0</v>
      </c>
      <c r="U221" s="13">
        <f t="shared" si="260"/>
        <v>0</v>
      </c>
      <c r="V221" s="13">
        <f t="shared" si="260"/>
        <v>0</v>
      </c>
      <c r="W221" s="13">
        <f t="shared" si="260"/>
        <v>0</v>
      </c>
      <c r="X221" s="13">
        <f t="shared" si="260"/>
        <v>0</v>
      </c>
      <c r="Y221" s="13">
        <f t="shared" si="260"/>
        <v>0</v>
      </c>
      <c r="Z221" s="13">
        <f t="shared" si="260"/>
        <v>0</v>
      </c>
      <c r="AA221" s="13">
        <f t="shared" si="260"/>
        <v>0</v>
      </c>
      <c r="AB221" s="13">
        <f t="shared" si="260"/>
        <v>0</v>
      </c>
      <c r="AC221" s="13">
        <f t="shared" si="260"/>
        <v>0</v>
      </c>
      <c r="AD221" s="13">
        <f t="shared" si="260"/>
        <v>2683</v>
      </c>
      <c r="AE221" s="13">
        <f t="shared" si="260"/>
        <v>0</v>
      </c>
      <c r="AF221" s="36"/>
      <c r="AG221" s="15"/>
      <c r="AH221" s="15"/>
      <c r="AI221" s="15"/>
      <c r="AJ221" s="18"/>
      <c r="AK221" s="18"/>
      <c r="AL221" s="18"/>
      <c r="AM221" s="18"/>
      <c r="AN221" s="18"/>
      <c r="AO221" s="18"/>
      <c r="AP221" s="18"/>
      <c r="AQ221" s="18"/>
      <c r="AR221" s="18"/>
      <c r="AS221" s="18"/>
      <c r="AT221" s="18"/>
      <c r="AU221" s="18"/>
      <c r="AV221" s="18"/>
      <c r="AW221" s="18"/>
      <c r="AX221" s="18"/>
      <c r="AY221" s="18"/>
      <c r="AZ221" s="18"/>
      <c r="BA221" s="18"/>
      <c r="BB221" s="18"/>
      <c r="BC221" s="18"/>
      <c r="BD221" s="18"/>
      <c r="BE221" s="18"/>
      <c r="BF221" s="18"/>
      <c r="BG221" s="18"/>
      <c r="BH221" s="18"/>
      <c r="BI221" s="18"/>
      <c r="BJ221" s="18"/>
    </row>
    <row r="222" spans="1:62" ht="18.75" x14ac:dyDescent="0.3">
      <c r="A222" s="22" t="s">
        <v>26</v>
      </c>
      <c r="B222" s="28">
        <f>H222+J222+L222+N222+P222+R222+T222+V222+X222+Z222+AB222+AD222</f>
        <v>0</v>
      </c>
      <c r="C222" s="29">
        <f t="shared" ref="C222:C225" si="261">H222</f>
        <v>0</v>
      </c>
      <c r="D222" s="29"/>
      <c r="E222" s="28">
        <f>I222+K222+M222+O222+Q222+S222+U222+W222+Y222+AA222+AC222+AE222</f>
        <v>0</v>
      </c>
      <c r="F222" s="121">
        <f t="shared" si="258"/>
        <v>0</v>
      </c>
      <c r="G222" s="121">
        <f t="shared" si="259"/>
        <v>0</v>
      </c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36"/>
      <c r="AG222" s="15"/>
      <c r="AH222" s="15"/>
      <c r="AI222" s="15"/>
      <c r="AJ222" s="18"/>
      <c r="AK222" s="18"/>
      <c r="AL222" s="18"/>
      <c r="AM222" s="18"/>
      <c r="AN222" s="18"/>
      <c r="AO222" s="18"/>
      <c r="AP222" s="18"/>
      <c r="AQ222" s="18"/>
      <c r="AR222" s="18"/>
      <c r="AS222" s="18"/>
      <c r="AT222" s="18"/>
      <c r="AU222" s="18"/>
      <c r="AV222" s="18"/>
      <c r="AW222" s="18"/>
      <c r="AX222" s="18"/>
      <c r="AY222" s="18"/>
      <c r="AZ222" s="18"/>
      <c r="BA222" s="18"/>
      <c r="BB222" s="18"/>
      <c r="BC222" s="18"/>
      <c r="BD222" s="18"/>
      <c r="BE222" s="18"/>
      <c r="BF222" s="18"/>
      <c r="BG222" s="18"/>
      <c r="BH222" s="18"/>
      <c r="BI222" s="18"/>
      <c r="BJ222" s="18"/>
    </row>
    <row r="223" spans="1:62" ht="18.75" x14ac:dyDescent="0.3">
      <c r="A223" s="22" t="s">
        <v>27</v>
      </c>
      <c r="B223" s="28">
        <f>H223+J223+L223+N223+P223+R223+T223+V223+X223+Z223+AB223+AD223</f>
        <v>2683</v>
      </c>
      <c r="C223" s="29">
        <f t="shared" si="261"/>
        <v>0</v>
      </c>
      <c r="D223" s="29">
        <f>E223</f>
        <v>0</v>
      </c>
      <c r="E223" s="28">
        <f>I223+K223+M223+O223+Q223+S223+U223+W223+Y223+AA223+AC223+AE223</f>
        <v>0</v>
      </c>
      <c r="F223" s="121">
        <f t="shared" si="258"/>
        <v>0</v>
      </c>
      <c r="G223" s="121">
        <f t="shared" si="259"/>
        <v>0</v>
      </c>
      <c r="H223" s="13"/>
      <c r="I223" s="13"/>
      <c r="J223" s="13"/>
      <c r="K223" s="13"/>
      <c r="L223" s="2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23"/>
      <c r="AC223" s="13"/>
      <c r="AD223" s="13">
        <v>2683</v>
      </c>
      <c r="AE223" s="13"/>
      <c r="AF223" s="36"/>
      <c r="AG223" s="15"/>
      <c r="AH223" s="15"/>
      <c r="AI223" s="15"/>
      <c r="AJ223" s="18"/>
      <c r="AK223" s="18"/>
      <c r="AL223" s="18"/>
      <c r="AM223" s="18"/>
      <c r="AN223" s="18"/>
      <c r="AO223" s="18"/>
      <c r="AP223" s="18"/>
      <c r="AQ223" s="18"/>
      <c r="AR223" s="18"/>
      <c r="AS223" s="18"/>
      <c r="AT223" s="18"/>
      <c r="AU223" s="18"/>
      <c r="AV223" s="18"/>
      <c r="AW223" s="18"/>
      <c r="AX223" s="18"/>
      <c r="AY223" s="18"/>
      <c r="AZ223" s="18"/>
      <c r="BA223" s="18"/>
      <c r="BB223" s="18"/>
      <c r="BC223" s="18"/>
      <c r="BD223" s="18"/>
      <c r="BE223" s="18"/>
      <c r="BF223" s="18"/>
      <c r="BG223" s="18"/>
      <c r="BH223" s="18"/>
      <c r="BI223" s="18"/>
      <c r="BJ223" s="18"/>
    </row>
    <row r="224" spans="1:62" ht="18.75" x14ac:dyDescent="0.3">
      <c r="A224" s="22" t="s">
        <v>28</v>
      </c>
      <c r="B224" s="28">
        <f t="shared" ref="B224:B225" si="262">H224+J224+L224+N224+P224+R224+T224+V224+X224+Z224+AB224+AD224</f>
        <v>0</v>
      </c>
      <c r="C224" s="29">
        <f t="shared" si="261"/>
        <v>0</v>
      </c>
      <c r="D224" s="29"/>
      <c r="E224" s="28">
        <f t="shared" ref="E224:E225" si="263">I224+K224+M224+O224+Q224+S224+U224+W224+Y224+AA224+AC224+AE224</f>
        <v>0</v>
      </c>
      <c r="F224" s="121">
        <f t="shared" si="258"/>
        <v>0</v>
      </c>
      <c r="G224" s="121">
        <f t="shared" si="259"/>
        <v>0</v>
      </c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36"/>
      <c r="AG224" s="15"/>
      <c r="AH224" s="15"/>
      <c r="AI224" s="15"/>
      <c r="AJ224" s="18"/>
      <c r="AK224" s="18"/>
      <c r="AL224" s="18"/>
      <c r="AM224" s="18"/>
      <c r="AN224" s="18"/>
      <c r="AO224" s="18"/>
      <c r="AP224" s="18"/>
      <c r="AQ224" s="18"/>
      <c r="AR224" s="18"/>
      <c r="AS224" s="18"/>
      <c r="AT224" s="18"/>
      <c r="AU224" s="18"/>
      <c r="AV224" s="18"/>
      <c r="AW224" s="18"/>
      <c r="AX224" s="18"/>
      <c r="AY224" s="18"/>
      <c r="AZ224" s="18"/>
      <c r="BA224" s="18"/>
      <c r="BB224" s="18"/>
      <c r="BC224" s="18"/>
      <c r="BD224" s="18"/>
      <c r="BE224" s="18"/>
      <c r="BF224" s="18"/>
      <c r="BG224" s="18"/>
      <c r="BH224" s="18"/>
      <c r="BI224" s="18"/>
      <c r="BJ224" s="18"/>
    </row>
    <row r="225" spans="1:62" ht="18.75" x14ac:dyDescent="0.3">
      <c r="A225" s="22" t="s">
        <v>29</v>
      </c>
      <c r="B225" s="28">
        <f t="shared" si="262"/>
        <v>0</v>
      </c>
      <c r="C225" s="29">
        <f t="shared" si="261"/>
        <v>0</v>
      </c>
      <c r="D225" s="29"/>
      <c r="E225" s="28">
        <f t="shared" si="263"/>
        <v>0</v>
      </c>
      <c r="F225" s="121">
        <f t="shared" si="258"/>
        <v>0</v>
      </c>
      <c r="G225" s="121">
        <f t="shared" si="259"/>
        <v>0</v>
      </c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36"/>
      <c r="AG225" s="15"/>
      <c r="AH225" s="15"/>
      <c r="AI225" s="15"/>
      <c r="AJ225" s="18"/>
      <c r="AK225" s="18"/>
      <c r="AL225" s="18"/>
      <c r="AM225" s="18"/>
      <c r="AN225" s="18"/>
      <c r="AO225" s="18"/>
      <c r="AP225" s="18"/>
      <c r="AQ225" s="18"/>
      <c r="AR225" s="18"/>
      <c r="AS225" s="18"/>
      <c r="AT225" s="18"/>
      <c r="AU225" s="18"/>
      <c r="AV225" s="18"/>
      <c r="AW225" s="18"/>
      <c r="AX225" s="18"/>
      <c r="AY225" s="18"/>
      <c r="AZ225" s="18"/>
      <c r="BA225" s="18"/>
      <c r="BB225" s="18"/>
      <c r="BC225" s="18"/>
      <c r="BD225" s="18"/>
      <c r="BE225" s="18"/>
      <c r="BF225" s="18"/>
      <c r="BG225" s="18"/>
      <c r="BH225" s="18"/>
      <c r="BI225" s="18"/>
      <c r="BJ225" s="18"/>
    </row>
    <row r="226" spans="1:62" ht="20.25" x14ac:dyDescent="0.25">
      <c r="A226" s="141" t="s">
        <v>86</v>
      </c>
      <c r="B226" s="142"/>
      <c r="C226" s="142"/>
      <c r="D226" s="142"/>
      <c r="E226" s="142"/>
      <c r="F226" s="142"/>
      <c r="G226" s="142"/>
      <c r="H226" s="142"/>
      <c r="I226" s="142"/>
      <c r="J226" s="142"/>
      <c r="K226" s="142"/>
      <c r="L226" s="142"/>
      <c r="M226" s="142"/>
      <c r="N226" s="142"/>
      <c r="O226" s="142"/>
      <c r="P226" s="142"/>
      <c r="Q226" s="142"/>
      <c r="R226" s="142"/>
      <c r="S226" s="142"/>
      <c r="T226" s="142"/>
      <c r="U226" s="142"/>
      <c r="V226" s="142"/>
      <c r="W226" s="142"/>
      <c r="X226" s="142"/>
      <c r="Y226" s="142"/>
      <c r="Z226" s="142"/>
      <c r="AA226" s="142"/>
      <c r="AB226" s="142"/>
      <c r="AC226" s="142"/>
      <c r="AD226" s="142"/>
      <c r="AE226" s="145"/>
      <c r="AF226" s="36"/>
      <c r="AG226" s="15"/>
      <c r="AH226" s="15"/>
      <c r="AI226" s="15"/>
      <c r="AJ226" s="18"/>
      <c r="AK226" s="18"/>
      <c r="AL226" s="18"/>
      <c r="AM226" s="18"/>
      <c r="AN226" s="18"/>
      <c r="AO226" s="18"/>
      <c r="AP226" s="18"/>
      <c r="AQ226" s="18"/>
      <c r="AR226" s="18"/>
      <c r="AS226" s="18"/>
      <c r="AT226" s="18"/>
      <c r="AU226" s="18"/>
      <c r="AV226" s="18"/>
      <c r="AW226" s="18"/>
      <c r="AX226" s="18"/>
      <c r="AY226" s="18"/>
      <c r="AZ226" s="18"/>
      <c r="BA226" s="18"/>
      <c r="BB226" s="18"/>
      <c r="BC226" s="18"/>
      <c r="BD226" s="18"/>
      <c r="BE226" s="18"/>
      <c r="BF226" s="18"/>
      <c r="BG226" s="18"/>
      <c r="BH226" s="18"/>
      <c r="BI226" s="18"/>
      <c r="BJ226" s="18"/>
    </row>
    <row r="227" spans="1:62" ht="18.75" x14ac:dyDescent="0.3">
      <c r="A227" s="19" t="s">
        <v>25</v>
      </c>
      <c r="B227" s="7">
        <f>B228+B229+B230+B231</f>
        <v>42793.2</v>
      </c>
      <c r="C227" s="7">
        <f t="shared" ref="C227:E227" si="264">C228+C229+C230+C231</f>
        <v>19707.899999999998</v>
      </c>
      <c r="D227" s="7">
        <f t="shared" si="264"/>
        <v>17041.5</v>
      </c>
      <c r="E227" s="7">
        <f t="shared" si="264"/>
        <v>17041.5</v>
      </c>
      <c r="F227" s="26">
        <f>E227/B227*100</f>
        <v>39.822915790359218</v>
      </c>
      <c r="G227" s="26">
        <f>E227/C227*100</f>
        <v>86.470400194845737</v>
      </c>
      <c r="H227" s="13">
        <f t="shared" ref="H227:AD227" si="265">H228+H229+H230+H231</f>
        <v>3268.5</v>
      </c>
      <c r="I227" s="13">
        <f>I228+I229+I230+I231</f>
        <v>1925.1</v>
      </c>
      <c r="J227" s="13">
        <f t="shared" si="265"/>
        <v>2929.2</v>
      </c>
      <c r="K227" s="13">
        <f>K228+K229+K230+K231</f>
        <v>2912.4</v>
      </c>
      <c r="L227" s="13">
        <f t="shared" si="265"/>
        <v>2924.9</v>
      </c>
      <c r="M227" s="13">
        <f>M228+M229+M230+M231</f>
        <v>2577</v>
      </c>
      <c r="N227" s="13">
        <f t="shared" si="265"/>
        <v>3897.7</v>
      </c>
      <c r="O227" s="13">
        <f>O228+O229+O230+O231</f>
        <v>2940</v>
      </c>
      <c r="P227" s="13">
        <f t="shared" si="265"/>
        <v>3523.3</v>
      </c>
      <c r="Q227" s="13">
        <f>Q228+Q229+Q230+Q231</f>
        <v>3523</v>
      </c>
      <c r="R227" s="13">
        <f t="shared" si="265"/>
        <v>3164.3</v>
      </c>
      <c r="S227" s="13">
        <f>S228+S229+S230+S231</f>
        <v>3164</v>
      </c>
      <c r="T227" s="13">
        <f t="shared" si="265"/>
        <v>4114.3999999999996</v>
      </c>
      <c r="U227" s="13">
        <f>U228+U229+U230+U231</f>
        <v>0</v>
      </c>
      <c r="V227" s="13">
        <f t="shared" si="265"/>
        <v>2189.6999999999998</v>
      </c>
      <c r="W227" s="13">
        <f>W228+W229+W230+W231</f>
        <v>0</v>
      </c>
      <c r="X227" s="13">
        <f t="shared" si="265"/>
        <v>2363.5</v>
      </c>
      <c r="Y227" s="13">
        <f>Y228+Y229+Y230+Y231</f>
        <v>0</v>
      </c>
      <c r="Z227" s="13">
        <f t="shared" si="265"/>
        <v>3281.5</v>
      </c>
      <c r="AA227" s="13">
        <f>AA228+AA229+AA230+AA231</f>
        <v>0</v>
      </c>
      <c r="AB227" s="13">
        <f t="shared" si="265"/>
        <v>2601.5</v>
      </c>
      <c r="AC227" s="13">
        <f>AC228+AC229+AC230+AC231</f>
        <v>0</v>
      </c>
      <c r="AD227" s="13">
        <f t="shared" si="265"/>
        <v>8534.7000000000007</v>
      </c>
      <c r="AE227" s="13">
        <f>AE228+AE229+AE230+AE231</f>
        <v>0</v>
      </c>
      <c r="AF227" s="139" t="s">
        <v>144</v>
      </c>
      <c r="AG227" s="15">
        <f t="shared" ref="AG227" si="266">C227-E227</f>
        <v>2666.3999999999978</v>
      </c>
      <c r="AH227" s="15"/>
      <c r="AI227" s="15"/>
      <c r="AJ227" s="18"/>
      <c r="AK227" s="18"/>
      <c r="AL227" s="18"/>
      <c r="AM227" s="18"/>
      <c r="AN227" s="18"/>
      <c r="AO227" s="18"/>
      <c r="AP227" s="18"/>
      <c r="AQ227" s="18"/>
      <c r="AR227" s="18"/>
      <c r="AS227" s="18"/>
      <c r="AT227" s="18"/>
      <c r="AU227" s="18"/>
      <c r="AV227" s="18"/>
      <c r="AW227" s="18"/>
      <c r="AX227" s="18"/>
      <c r="AY227" s="18"/>
      <c r="AZ227" s="18"/>
      <c r="BA227" s="18"/>
      <c r="BB227" s="18"/>
      <c r="BC227" s="18"/>
      <c r="BD227" s="18"/>
      <c r="BE227" s="18"/>
      <c r="BF227" s="18"/>
      <c r="BG227" s="18"/>
      <c r="BH227" s="18"/>
      <c r="BI227" s="18"/>
      <c r="BJ227" s="18"/>
    </row>
    <row r="228" spans="1:62" ht="18.75" x14ac:dyDescent="0.3">
      <c r="A228" s="22" t="s">
        <v>26</v>
      </c>
      <c r="B228" s="30">
        <f>B234</f>
        <v>0</v>
      </c>
      <c r="C228" s="30">
        <f>C234</f>
        <v>0</v>
      </c>
      <c r="D228" s="30">
        <f t="shared" ref="D228:E229" si="267">D234</f>
        <v>0</v>
      </c>
      <c r="E228" s="30">
        <f t="shared" si="267"/>
        <v>0</v>
      </c>
      <c r="F228" s="121">
        <f t="shared" ref="F228" si="268">IFERROR(E228/B228*100,0)</f>
        <v>0</v>
      </c>
      <c r="G228" s="121">
        <f t="shared" ref="G228" si="269">IFERROR(E228/C228*100,0)</f>
        <v>0</v>
      </c>
      <c r="H228" s="23">
        <f>H234</f>
        <v>0</v>
      </c>
      <c r="I228" s="23">
        <f t="shared" ref="I228:AE229" si="270">I234</f>
        <v>0</v>
      </c>
      <c r="J228" s="23">
        <f t="shared" si="270"/>
        <v>0</v>
      </c>
      <c r="K228" s="23">
        <f t="shared" si="270"/>
        <v>0</v>
      </c>
      <c r="L228" s="23">
        <f t="shared" si="270"/>
        <v>0</v>
      </c>
      <c r="M228" s="23">
        <f t="shared" si="270"/>
        <v>0</v>
      </c>
      <c r="N228" s="23">
        <f t="shared" si="270"/>
        <v>0</v>
      </c>
      <c r="O228" s="23">
        <f t="shared" si="270"/>
        <v>0</v>
      </c>
      <c r="P228" s="23">
        <f t="shared" si="270"/>
        <v>0</v>
      </c>
      <c r="Q228" s="23">
        <f t="shared" si="270"/>
        <v>0</v>
      </c>
      <c r="R228" s="23">
        <f t="shared" si="270"/>
        <v>0</v>
      </c>
      <c r="S228" s="23">
        <f t="shared" si="270"/>
        <v>0</v>
      </c>
      <c r="T228" s="23">
        <f t="shared" si="270"/>
        <v>0</v>
      </c>
      <c r="U228" s="23">
        <f t="shared" si="270"/>
        <v>0</v>
      </c>
      <c r="V228" s="23">
        <f t="shared" si="270"/>
        <v>0</v>
      </c>
      <c r="W228" s="23">
        <f t="shared" si="270"/>
        <v>0</v>
      </c>
      <c r="X228" s="23">
        <f t="shared" si="270"/>
        <v>0</v>
      </c>
      <c r="Y228" s="23">
        <f t="shared" si="270"/>
        <v>0</v>
      </c>
      <c r="Z228" s="23">
        <f t="shared" si="270"/>
        <v>0</v>
      </c>
      <c r="AA228" s="23">
        <f t="shared" si="270"/>
        <v>0</v>
      </c>
      <c r="AB228" s="23">
        <f t="shared" si="270"/>
        <v>0</v>
      </c>
      <c r="AC228" s="23">
        <f t="shared" si="270"/>
        <v>0</v>
      </c>
      <c r="AD228" s="23">
        <f t="shared" si="270"/>
        <v>0</v>
      </c>
      <c r="AE228" s="23">
        <f t="shared" si="270"/>
        <v>0</v>
      </c>
      <c r="AF228" s="140"/>
      <c r="AG228" s="15"/>
      <c r="AH228" s="15"/>
      <c r="AI228" s="15"/>
      <c r="AJ228" s="18"/>
      <c r="AK228" s="18"/>
      <c r="AL228" s="18"/>
      <c r="AM228" s="18"/>
      <c r="AN228" s="18"/>
      <c r="AO228" s="18"/>
      <c r="AP228" s="18"/>
      <c r="AQ228" s="18"/>
      <c r="AR228" s="18"/>
      <c r="AS228" s="18"/>
      <c r="AT228" s="18"/>
      <c r="AU228" s="18"/>
      <c r="AV228" s="18"/>
      <c r="AW228" s="18"/>
      <c r="AX228" s="18"/>
      <c r="AY228" s="18"/>
      <c r="AZ228" s="18"/>
      <c r="BA228" s="18"/>
      <c r="BB228" s="18"/>
      <c r="BC228" s="18"/>
      <c r="BD228" s="18"/>
      <c r="BE228" s="18"/>
      <c r="BF228" s="18"/>
      <c r="BG228" s="18"/>
      <c r="BH228" s="18"/>
      <c r="BI228" s="18"/>
      <c r="BJ228" s="18"/>
    </row>
    <row r="229" spans="1:62" ht="18.75" x14ac:dyDescent="0.3">
      <c r="A229" s="22" t="s">
        <v>27</v>
      </c>
      <c r="B229" s="30">
        <f>B235</f>
        <v>42793.2</v>
      </c>
      <c r="C229" s="30">
        <f>C235</f>
        <v>19707.899999999998</v>
      </c>
      <c r="D229" s="30">
        <f t="shared" si="267"/>
        <v>17041.5</v>
      </c>
      <c r="E229" s="30">
        <f t="shared" si="267"/>
        <v>17041.5</v>
      </c>
      <c r="F229" s="25">
        <f>E229/B229*100</f>
        <v>39.822915790359218</v>
      </c>
      <c r="G229" s="25">
        <f>E229/C229*100</f>
        <v>86.470400194845737</v>
      </c>
      <c r="H229" s="23">
        <f>H235</f>
        <v>3268.5</v>
      </c>
      <c r="I229" s="23">
        <f t="shared" si="270"/>
        <v>1925.1</v>
      </c>
      <c r="J229" s="23">
        <f t="shared" si="270"/>
        <v>2929.2</v>
      </c>
      <c r="K229" s="23">
        <f t="shared" si="270"/>
        <v>2912.4</v>
      </c>
      <c r="L229" s="23">
        <f t="shared" si="270"/>
        <v>2924.9</v>
      </c>
      <c r="M229" s="23">
        <f t="shared" si="270"/>
        <v>2577</v>
      </c>
      <c r="N229" s="23">
        <f t="shared" si="270"/>
        <v>3897.7</v>
      </c>
      <c r="O229" s="23">
        <f t="shared" si="270"/>
        <v>2940</v>
      </c>
      <c r="P229" s="23">
        <f t="shared" si="270"/>
        <v>3523.3</v>
      </c>
      <c r="Q229" s="23">
        <f t="shared" si="270"/>
        <v>3523</v>
      </c>
      <c r="R229" s="23">
        <f t="shared" si="270"/>
        <v>3164.3</v>
      </c>
      <c r="S229" s="23">
        <f t="shared" si="270"/>
        <v>3164</v>
      </c>
      <c r="T229" s="23">
        <f t="shared" si="270"/>
        <v>4114.3999999999996</v>
      </c>
      <c r="U229" s="23">
        <f t="shared" si="270"/>
        <v>0</v>
      </c>
      <c r="V229" s="23">
        <f t="shared" si="270"/>
        <v>2189.6999999999998</v>
      </c>
      <c r="W229" s="23">
        <f t="shared" si="270"/>
        <v>0</v>
      </c>
      <c r="X229" s="23">
        <f t="shared" si="270"/>
        <v>2363.5</v>
      </c>
      <c r="Y229" s="23">
        <f t="shared" si="270"/>
        <v>0</v>
      </c>
      <c r="Z229" s="23">
        <f t="shared" si="270"/>
        <v>3281.5</v>
      </c>
      <c r="AA229" s="23">
        <f t="shared" si="270"/>
        <v>0</v>
      </c>
      <c r="AB229" s="23">
        <f t="shared" si="270"/>
        <v>2601.5</v>
      </c>
      <c r="AC229" s="23">
        <f t="shared" si="270"/>
        <v>0</v>
      </c>
      <c r="AD229" s="23">
        <f t="shared" si="270"/>
        <v>8534.7000000000007</v>
      </c>
      <c r="AE229" s="23">
        <f t="shared" si="270"/>
        <v>0</v>
      </c>
      <c r="AF229" s="140"/>
      <c r="AG229" s="15"/>
      <c r="AH229" s="15"/>
      <c r="AI229" s="15"/>
      <c r="AJ229" s="18"/>
      <c r="AK229" s="18"/>
      <c r="AL229" s="18"/>
      <c r="AM229" s="18"/>
      <c r="AN229" s="18"/>
      <c r="AO229" s="18"/>
      <c r="AP229" s="18"/>
      <c r="AQ229" s="18"/>
      <c r="AR229" s="18"/>
      <c r="AS229" s="18"/>
      <c r="AT229" s="18"/>
      <c r="AU229" s="18"/>
      <c r="AV229" s="18"/>
      <c r="AW229" s="18"/>
      <c r="AX229" s="18"/>
      <c r="AY229" s="18"/>
      <c r="AZ229" s="18"/>
      <c r="BA229" s="18"/>
      <c r="BB229" s="18"/>
      <c r="BC229" s="18"/>
      <c r="BD229" s="18"/>
      <c r="BE229" s="18"/>
      <c r="BF229" s="18"/>
      <c r="BG229" s="18"/>
      <c r="BH229" s="18"/>
      <c r="BI229" s="18"/>
      <c r="BJ229" s="18"/>
    </row>
    <row r="230" spans="1:62" ht="18.75" x14ac:dyDescent="0.3">
      <c r="A230" s="22" t="s">
        <v>28</v>
      </c>
      <c r="B230" s="44"/>
      <c r="C230" s="44"/>
      <c r="D230" s="44"/>
      <c r="E230" s="44"/>
      <c r="F230" s="44"/>
      <c r="G230" s="44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40"/>
      <c r="AG230" s="15"/>
      <c r="AH230" s="15"/>
      <c r="AI230" s="15"/>
      <c r="AJ230" s="18"/>
      <c r="AK230" s="18"/>
      <c r="AL230" s="18"/>
      <c r="AM230" s="18"/>
      <c r="AN230" s="18"/>
      <c r="AO230" s="18"/>
      <c r="AP230" s="18"/>
      <c r="AQ230" s="18"/>
      <c r="AR230" s="18"/>
      <c r="AS230" s="18"/>
      <c r="AT230" s="18"/>
      <c r="AU230" s="18"/>
      <c r="AV230" s="18"/>
      <c r="AW230" s="18"/>
      <c r="AX230" s="18"/>
      <c r="AY230" s="18"/>
      <c r="AZ230" s="18"/>
      <c r="BA230" s="18"/>
      <c r="BB230" s="18"/>
      <c r="BC230" s="18"/>
      <c r="BD230" s="18"/>
      <c r="BE230" s="18"/>
      <c r="BF230" s="18"/>
      <c r="BG230" s="18"/>
      <c r="BH230" s="18"/>
      <c r="BI230" s="18"/>
      <c r="BJ230" s="18"/>
    </row>
    <row r="231" spans="1:62" ht="18.75" x14ac:dyDescent="0.3">
      <c r="A231" s="22" t="s">
        <v>29</v>
      </c>
      <c r="B231" s="44"/>
      <c r="C231" s="44"/>
      <c r="D231" s="44"/>
      <c r="E231" s="44"/>
      <c r="F231" s="44"/>
      <c r="G231" s="44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40"/>
      <c r="AG231" s="15"/>
      <c r="AH231" s="15"/>
      <c r="AI231" s="15"/>
      <c r="AJ231" s="18"/>
      <c r="AK231" s="18"/>
      <c r="AL231" s="18"/>
      <c r="AM231" s="18"/>
      <c r="AN231" s="18"/>
      <c r="AO231" s="18"/>
      <c r="AP231" s="18"/>
      <c r="AQ231" s="18"/>
      <c r="AR231" s="18"/>
      <c r="AS231" s="18"/>
      <c r="AT231" s="18"/>
      <c r="AU231" s="18"/>
      <c r="AV231" s="18"/>
      <c r="AW231" s="18"/>
      <c r="AX231" s="18"/>
      <c r="AY231" s="18"/>
      <c r="AZ231" s="18"/>
      <c r="BA231" s="18"/>
      <c r="BB231" s="18"/>
      <c r="BC231" s="18"/>
      <c r="BD231" s="18"/>
      <c r="BE231" s="18"/>
      <c r="BF231" s="18"/>
      <c r="BG231" s="18"/>
      <c r="BH231" s="18"/>
      <c r="BI231" s="18"/>
      <c r="BJ231" s="18"/>
    </row>
    <row r="232" spans="1:62" ht="18.75" x14ac:dyDescent="0.25">
      <c r="A232" s="136" t="s">
        <v>87</v>
      </c>
      <c r="B232" s="137"/>
      <c r="C232" s="137"/>
      <c r="D232" s="137"/>
      <c r="E232" s="137"/>
      <c r="F232" s="137"/>
      <c r="G232" s="137"/>
      <c r="H232" s="137"/>
      <c r="I232" s="137"/>
      <c r="J232" s="137"/>
      <c r="K232" s="137"/>
      <c r="L232" s="137"/>
      <c r="M232" s="137"/>
      <c r="N232" s="137"/>
      <c r="O232" s="137"/>
      <c r="P232" s="137"/>
      <c r="Q232" s="137"/>
      <c r="R232" s="137"/>
      <c r="S232" s="137"/>
      <c r="T232" s="137"/>
      <c r="U232" s="137"/>
      <c r="V232" s="137"/>
      <c r="W232" s="137"/>
      <c r="X232" s="137"/>
      <c r="Y232" s="137"/>
      <c r="Z232" s="137"/>
      <c r="AA232" s="137"/>
      <c r="AB232" s="137"/>
      <c r="AC232" s="137"/>
      <c r="AD232" s="137"/>
      <c r="AE232" s="138"/>
      <c r="AF232" s="140"/>
      <c r="AG232" s="15"/>
      <c r="AH232" s="15"/>
      <c r="AI232" s="15"/>
      <c r="AJ232" s="18"/>
      <c r="AK232" s="18"/>
      <c r="AL232" s="18"/>
      <c r="AM232" s="18"/>
      <c r="AN232" s="18"/>
      <c r="AO232" s="18"/>
      <c r="AP232" s="18"/>
      <c r="AQ232" s="18"/>
      <c r="AR232" s="18"/>
      <c r="AS232" s="18"/>
      <c r="AT232" s="18"/>
      <c r="AU232" s="18"/>
      <c r="AV232" s="18"/>
      <c r="AW232" s="18"/>
      <c r="AX232" s="18"/>
      <c r="AY232" s="18"/>
      <c r="AZ232" s="18"/>
      <c r="BA232" s="18"/>
      <c r="BB232" s="18"/>
      <c r="BC232" s="18"/>
      <c r="BD232" s="18"/>
      <c r="BE232" s="18"/>
      <c r="BF232" s="18"/>
      <c r="BG232" s="18"/>
      <c r="BH232" s="18"/>
      <c r="BI232" s="18"/>
      <c r="BJ232" s="18"/>
    </row>
    <row r="233" spans="1:62" ht="18.75" x14ac:dyDescent="0.3">
      <c r="A233" s="19" t="s">
        <v>25</v>
      </c>
      <c r="B233" s="13">
        <f>H233+J233+L233+N233+P233+R233+T233+V233+X233+Z233+AB233+AD233</f>
        <v>42793.2</v>
      </c>
      <c r="C233" s="13">
        <f>C234+C235+C236+C237</f>
        <v>19707.899999999998</v>
      </c>
      <c r="D233" s="13">
        <f>D234+D235+D236+D237</f>
        <v>17041.5</v>
      </c>
      <c r="E233" s="13">
        <f>E234+E235+E236+E237</f>
        <v>17041.5</v>
      </c>
      <c r="F233" s="26">
        <f>E233/B233*100</f>
        <v>39.822915790359218</v>
      </c>
      <c r="G233" s="26">
        <f>E233/C233*100</f>
        <v>86.470400194845737</v>
      </c>
      <c r="H233" s="13">
        <f t="shared" ref="H233:AE233" si="271">H234+H235+H236+H237</f>
        <v>3268.5</v>
      </c>
      <c r="I233" s="13">
        <f t="shared" si="271"/>
        <v>1925.1</v>
      </c>
      <c r="J233" s="13">
        <f t="shared" si="271"/>
        <v>2929.2</v>
      </c>
      <c r="K233" s="13">
        <f t="shared" si="271"/>
        <v>2912.4</v>
      </c>
      <c r="L233" s="13">
        <f t="shared" si="271"/>
        <v>2924.9</v>
      </c>
      <c r="M233" s="13">
        <f t="shared" si="271"/>
        <v>2577</v>
      </c>
      <c r="N233" s="13">
        <f t="shared" si="271"/>
        <v>3897.7</v>
      </c>
      <c r="O233" s="13">
        <f t="shared" si="271"/>
        <v>2940</v>
      </c>
      <c r="P233" s="13">
        <f t="shared" si="271"/>
        <v>3523.3</v>
      </c>
      <c r="Q233" s="13">
        <f t="shared" si="271"/>
        <v>3523</v>
      </c>
      <c r="R233" s="13">
        <f t="shared" si="271"/>
        <v>3164.3</v>
      </c>
      <c r="S233" s="13">
        <f t="shared" si="271"/>
        <v>3164</v>
      </c>
      <c r="T233" s="13">
        <f t="shared" si="271"/>
        <v>4114.3999999999996</v>
      </c>
      <c r="U233" s="13">
        <f t="shared" si="271"/>
        <v>0</v>
      </c>
      <c r="V233" s="13">
        <f t="shared" si="271"/>
        <v>2189.6999999999998</v>
      </c>
      <c r="W233" s="13">
        <f t="shared" si="271"/>
        <v>0</v>
      </c>
      <c r="X233" s="13">
        <f t="shared" si="271"/>
        <v>2363.5</v>
      </c>
      <c r="Y233" s="13">
        <f t="shared" si="271"/>
        <v>0</v>
      </c>
      <c r="Z233" s="13">
        <f t="shared" si="271"/>
        <v>3281.5</v>
      </c>
      <c r="AA233" s="13">
        <f t="shared" si="271"/>
        <v>0</v>
      </c>
      <c r="AB233" s="13">
        <f t="shared" si="271"/>
        <v>2601.5</v>
      </c>
      <c r="AC233" s="13">
        <f t="shared" si="271"/>
        <v>0</v>
      </c>
      <c r="AD233" s="13">
        <f t="shared" si="271"/>
        <v>8534.7000000000007</v>
      </c>
      <c r="AE233" s="13">
        <f t="shared" si="271"/>
        <v>0</v>
      </c>
      <c r="AF233" s="140"/>
      <c r="AG233" s="15"/>
      <c r="AH233" s="15"/>
      <c r="AI233" s="15"/>
      <c r="AJ233" s="18"/>
      <c r="AK233" s="18"/>
      <c r="AL233" s="18"/>
      <c r="AM233" s="18"/>
      <c r="AN233" s="18"/>
      <c r="AO233" s="18"/>
      <c r="AP233" s="18"/>
      <c r="AQ233" s="18"/>
      <c r="AR233" s="18"/>
      <c r="AS233" s="18"/>
      <c r="AT233" s="18"/>
      <c r="AU233" s="18"/>
      <c r="AV233" s="18"/>
      <c r="AW233" s="18"/>
      <c r="AX233" s="18"/>
      <c r="AY233" s="18"/>
      <c r="AZ233" s="18"/>
      <c r="BA233" s="18"/>
      <c r="BB233" s="18"/>
      <c r="BC233" s="18"/>
      <c r="BD233" s="18"/>
      <c r="BE233" s="18"/>
      <c r="BF233" s="18"/>
      <c r="BG233" s="18"/>
      <c r="BH233" s="18"/>
      <c r="BI233" s="18"/>
      <c r="BJ233" s="18"/>
    </row>
    <row r="234" spans="1:62" ht="18.75" x14ac:dyDescent="0.3">
      <c r="A234" s="22" t="s">
        <v>26</v>
      </c>
      <c r="B234" s="30">
        <f>H234+J234+L234+N234+P234+R234+T234+V234+X234+Z234+AB234+AD234</f>
        <v>0</v>
      </c>
      <c r="C234" s="29">
        <f t="shared" ref="C234:C237" si="272">H234</f>
        <v>0</v>
      </c>
      <c r="D234" s="23">
        <f>E234</f>
        <v>0</v>
      </c>
      <c r="E234" s="28">
        <f>I234+K234+M234+O234+Q234+S234+U234+W234+Y234+AA234+AC234+AE234</f>
        <v>0</v>
      </c>
      <c r="F234" s="121">
        <f t="shared" ref="F234" si="273">IFERROR(E234/B234*100,0)</f>
        <v>0</v>
      </c>
      <c r="G234" s="121">
        <f t="shared" ref="G234" si="274">IFERROR(E234/C234*100,0)</f>
        <v>0</v>
      </c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40"/>
      <c r="AG234" s="15"/>
      <c r="AH234" s="15"/>
      <c r="AI234" s="15"/>
      <c r="AJ234" s="18"/>
      <c r="AK234" s="18"/>
      <c r="AL234" s="18"/>
      <c r="AM234" s="18"/>
      <c r="AN234" s="18"/>
      <c r="AO234" s="18"/>
      <c r="AP234" s="18"/>
      <c r="AQ234" s="18"/>
      <c r="AR234" s="18"/>
      <c r="AS234" s="18"/>
      <c r="AT234" s="18"/>
      <c r="AU234" s="18"/>
      <c r="AV234" s="18"/>
      <c r="AW234" s="18"/>
      <c r="AX234" s="18"/>
      <c r="AY234" s="18"/>
      <c r="AZ234" s="18"/>
      <c r="BA234" s="18"/>
      <c r="BB234" s="18"/>
      <c r="BC234" s="18"/>
      <c r="BD234" s="18"/>
      <c r="BE234" s="18"/>
      <c r="BF234" s="18"/>
      <c r="BG234" s="18"/>
      <c r="BH234" s="18"/>
      <c r="BI234" s="18"/>
      <c r="BJ234" s="18"/>
    </row>
    <row r="235" spans="1:62" ht="18.75" x14ac:dyDescent="0.3">
      <c r="A235" s="45" t="s">
        <v>27</v>
      </c>
      <c r="B235" s="30">
        <f>H235+J235+L235+N235+P235+R235+T235+V235+X235+Z235+AB235+AD235</f>
        <v>42793.2</v>
      </c>
      <c r="C235" s="29">
        <f>H235+J235+L235+N235+P235+R235</f>
        <v>19707.899999999998</v>
      </c>
      <c r="D235" s="23">
        <f>E235</f>
        <v>17041.5</v>
      </c>
      <c r="E235" s="28">
        <f>I235+K235+M235+O235+Q235+S235+U235+W235+Y235+AA235+AC235+AE235</f>
        <v>17041.5</v>
      </c>
      <c r="F235" s="25">
        <f>E235/B235*100</f>
        <v>39.822915790359218</v>
      </c>
      <c r="G235" s="25">
        <f>E235/C235*100</f>
        <v>86.470400194845737</v>
      </c>
      <c r="H235" s="30">
        <v>3268.5</v>
      </c>
      <c r="I235" s="30">
        <v>1925.1</v>
      </c>
      <c r="J235" s="30">
        <v>2929.2</v>
      </c>
      <c r="K235" s="30">
        <v>2912.4</v>
      </c>
      <c r="L235" s="30">
        <v>2924.9</v>
      </c>
      <c r="M235" s="30">
        <v>2577</v>
      </c>
      <c r="N235" s="30">
        <v>3897.7</v>
      </c>
      <c r="O235" s="30">
        <v>2940</v>
      </c>
      <c r="P235" s="30">
        <v>3523.3</v>
      </c>
      <c r="Q235" s="30">
        <v>3523</v>
      </c>
      <c r="R235" s="30">
        <v>3164.3</v>
      </c>
      <c r="S235" s="30">
        <v>3164</v>
      </c>
      <c r="T235" s="30">
        <v>4114.3999999999996</v>
      </c>
      <c r="U235" s="30"/>
      <c r="V235" s="30">
        <v>2189.6999999999998</v>
      </c>
      <c r="W235" s="30"/>
      <c r="X235" s="30">
        <v>2363.5</v>
      </c>
      <c r="Y235" s="30"/>
      <c r="Z235" s="30">
        <v>3281.5</v>
      </c>
      <c r="AA235" s="30"/>
      <c r="AB235" s="30">
        <v>2601.5</v>
      </c>
      <c r="AC235" s="30"/>
      <c r="AD235" s="30">
        <f>3171.7+5363</f>
        <v>8534.7000000000007</v>
      </c>
      <c r="AE235" s="30"/>
      <c r="AF235" s="143"/>
      <c r="AG235" s="15"/>
      <c r="AH235" s="15"/>
      <c r="AI235" s="15"/>
      <c r="AJ235" s="46"/>
      <c r="AK235" s="46"/>
      <c r="AL235" s="46"/>
      <c r="AM235" s="46"/>
      <c r="AN235" s="46"/>
      <c r="AO235" s="46"/>
      <c r="AP235" s="46"/>
      <c r="AQ235" s="46"/>
      <c r="AR235" s="46"/>
      <c r="AS235" s="46"/>
      <c r="AT235" s="46"/>
      <c r="AU235" s="46"/>
      <c r="AV235" s="46"/>
      <c r="AW235" s="46"/>
      <c r="AX235" s="46"/>
      <c r="AY235" s="46"/>
      <c r="AZ235" s="46"/>
      <c r="BA235" s="46"/>
      <c r="BB235" s="46"/>
      <c r="BC235" s="46"/>
      <c r="BD235" s="46"/>
      <c r="BE235" s="46"/>
      <c r="BF235" s="46"/>
      <c r="BG235" s="46"/>
      <c r="BH235" s="46"/>
      <c r="BI235" s="46"/>
      <c r="BJ235" s="46"/>
    </row>
    <row r="236" spans="1:62" ht="18.75" x14ac:dyDescent="0.3">
      <c r="A236" s="22" t="s">
        <v>28</v>
      </c>
      <c r="B236" s="44"/>
      <c r="C236" s="29">
        <f t="shared" si="272"/>
        <v>0</v>
      </c>
      <c r="D236" s="44"/>
      <c r="E236" s="44"/>
      <c r="F236" s="127"/>
      <c r="G236" s="127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36"/>
      <c r="AG236" s="15"/>
      <c r="AH236" s="15"/>
      <c r="AI236" s="15"/>
      <c r="AJ236" s="18"/>
      <c r="AK236" s="18"/>
      <c r="AL236" s="18"/>
      <c r="AM236" s="18"/>
      <c r="AN236" s="18"/>
      <c r="AO236" s="18"/>
      <c r="AP236" s="18"/>
      <c r="AQ236" s="18"/>
      <c r="AR236" s="18"/>
      <c r="AS236" s="18"/>
      <c r="AT236" s="18"/>
      <c r="AU236" s="18"/>
      <c r="AV236" s="18"/>
      <c r="AW236" s="18"/>
      <c r="AX236" s="18"/>
      <c r="AY236" s="18"/>
      <c r="AZ236" s="18"/>
      <c r="BA236" s="18"/>
      <c r="BB236" s="18"/>
      <c r="BC236" s="18"/>
      <c r="BD236" s="18"/>
      <c r="BE236" s="18"/>
      <c r="BF236" s="18"/>
      <c r="BG236" s="18"/>
      <c r="BH236" s="18"/>
      <c r="BI236" s="18"/>
      <c r="BJ236" s="18"/>
    </row>
    <row r="237" spans="1:62" ht="18.75" x14ac:dyDescent="0.3">
      <c r="A237" s="22" t="s">
        <v>29</v>
      </c>
      <c r="B237" s="44"/>
      <c r="C237" s="29">
        <f t="shared" si="272"/>
        <v>0</v>
      </c>
      <c r="D237" s="44"/>
      <c r="E237" s="44"/>
      <c r="F237" s="44"/>
      <c r="G237" s="44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F237" s="36"/>
      <c r="AG237" s="15"/>
      <c r="AH237" s="15"/>
      <c r="AI237" s="15"/>
      <c r="AJ237" s="18"/>
      <c r="AK237" s="18"/>
      <c r="AL237" s="18"/>
      <c r="AM237" s="18"/>
      <c r="AN237" s="18"/>
      <c r="AO237" s="18"/>
      <c r="AP237" s="18"/>
      <c r="AQ237" s="18"/>
      <c r="AR237" s="18"/>
      <c r="AS237" s="18"/>
      <c r="AT237" s="18"/>
      <c r="AU237" s="18"/>
      <c r="AV237" s="18"/>
      <c r="AW237" s="18"/>
      <c r="AX237" s="18"/>
      <c r="AY237" s="18"/>
      <c r="AZ237" s="18"/>
      <c r="BA237" s="18"/>
      <c r="BB237" s="18"/>
      <c r="BC237" s="18"/>
      <c r="BD237" s="18"/>
      <c r="BE237" s="18"/>
      <c r="BF237" s="18"/>
      <c r="BG237" s="18"/>
      <c r="BH237" s="18"/>
      <c r="BI237" s="18"/>
      <c r="BJ237" s="18"/>
    </row>
    <row r="238" spans="1:62" ht="37.5" x14ac:dyDescent="0.3">
      <c r="A238" s="19" t="s">
        <v>36</v>
      </c>
      <c r="B238" s="50">
        <f>H238+J238+L238+N238+P238+R238+T238+V238+X238+Z238+AB238+AD238</f>
        <v>48695.600000000006</v>
      </c>
      <c r="C238" s="13">
        <f t="shared" ref="C238:E238" si="275">C239+C240+C241+C242</f>
        <v>21396.1</v>
      </c>
      <c r="D238" s="13">
        <f t="shared" si="275"/>
        <v>18130.900000000001</v>
      </c>
      <c r="E238" s="13">
        <f t="shared" si="275"/>
        <v>18130.900000000001</v>
      </c>
      <c r="F238" s="26">
        <f>E238/B238*100</f>
        <v>37.23313810693368</v>
      </c>
      <c r="G238" s="26">
        <f>E238/C238*100</f>
        <v>84.739274914587241</v>
      </c>
      <c r="H238" s="13">
        <f>H239+H240+H241+H242</f>
        <v>3270.5</v>
      </c>
      <c r="I238" s="13">
        <f t="shared" ref="I238:AE238" si="276">I239+I240+I241+I242</f>
        <v>1927.1</v>
      </c>
      <c r="J238" s="13">
        <f t="shared" si="276"/>
        <v>3378.3999999999996</v>
      </c>
      <c r="K238" s="13">
        <f t="shared" si="276"/>
        <v>3244.1</v>
      </c>
      <c r="L238" s="13">
        <f t="shared" si="276"/>
        <v>3455.6000000000004</v>
      </c>
      <c r="M238" s="13">
        <f t="shared" si="276"/>
        <v>2688.2999999999997</v>
      </c>
      <c r="N238" s="13">
        <f t="shared" si="276"/>
        <v>4092.3999999999996</v>
      </c>
      <c r="O238" s="13">
        <f t="shared" si="276"/>
        <v>3489.4</v>
      </c>
      <c r="P238" s="13">
        <f t="shared" si="276"/>
        <v>4034.9</v>
      </c>
      <c r="Q238" s="13">
        <f t="shared" si="276"/>
        <v>3523</v>
      </c>
      <c r="R238" s="13">
        <f t="shared" si="276"/>
        <v>3164.3</v>
      </c>
      <c r="S238" s="13">
        <f t="shared" si="276"/>
        <v>3259</v>
      </c>
      <c r="T238" s="13">
        <f t="shared" si="276"/>
        <v>4114.3999999999996</v>
      </c>
      <c r="U238" s="13">
        <f t="shared" si="276"/>
        <v>0</v>
      </c>
      <c r="V238" s="13">
        <f t="shared" si="276"/>
        <v>2231.6999999999998</v>
      </c>
      <c r="W238" s="13">
        <f t="shared" si="276"/>
        <v>0</v>
      </c>
      <c r="X238" s="13">
        <f t="shared" si="276"/>
        <v>2507.1999999999998</v>
      </c>
      <c r="Y238" s="13">
        <f t="shared" si="276"/>
        <v>0</v>
      </c>
      <c r="Z238" s="13">
        <f t="shared" si="276"/>
        <v>4352.3</v>
      </c>
      <c r="AA238" s="13">
        <f t="shared" si="276"/>
        <v>0</v>
      </c>
      <c r="AB238" s="13">
        <f t="shared" si="276"/>
        <v>2666.2</v>
      </c>
      <c r="AC238" s="13">
        <f t="shared" si="276"/>
        <v>0</v>
      </c>
      <c r="AD238" s="13">
        <f t="shared" si="276"/>
        <v>11427.7</v>
      </c>
      <c r="AE238" s="13">
        <f t="shared" si="276"/>
        <v>0</v>
      </c>
      <c r="AF238" s="43"/>
      <c r="AG238" s="15"/>
      <c r="AH238" s="15"/>
      <c r="AI238" s="15"/>
      <c r="AJ238" s="18"/>
      <c r="AK238" s="18"/>
      <c r="AL238" s="18"/>
      <c r="AM238" s="18"/>
      <c r="AN238" s="18"/>
      <c r="AO238" s="18"/>
      <c r="AP238" s="18"/>
      <c r="AQ238" s="18"/>
      <c r="AR238" s="18"/>
      <c r="AS238" s="18"/>
      <c r="AT238" s="18"/>
      <c r="AU238" s="18"/>
      <c r="AV238" s="18"/>
      <c r="AW238" s="18"/>
      <c r="AX238" s="18"/>
      <c r="AY238" s="18"/>
      <c r="AZ238" s="18"/>
      <c r="BA238" s="18"/>
      <c r="BB238" s="18"/>
      <c r="BC238" s="18"/>
      <c r="BD238" s="18"/>
      <c r="BE238" s="18"/>
      <c r="BF238" s="18"/>
      <c r="BG238" s="18"/>
      <c r="BH238" s="18"/>
      <c r="BI238" s="18"/>
      <c r="BJ238" s="18"/>
    </row>
    <row r="239" spans="1:62" ht="18.75" x14ac:dyDescent="0.3">
      <c r="A239" s="19" t="s">
        <v>26</v>
      </c>
      <c r="B239" s="13">
        <f t="shared" ref="B239:E239" si="277">B228+B198+B180</f>
        <v>0</v>
      </c>
      <c r="C239" s="13">
        <f t="shared" si="277"/>
        <v>0</v>
      </c>
      <c r="D239" s="13">
        <f t="shared" si="277"/>
        <v>0</v>
      </c>
      <c r="E239" s="13">
        <f t="shared" si="277"/>
        <v>0</v>
      </c>
      <c r="F239" s="122">
        <f t="shared" ref="F239" si="278">IFERROR(E239/B239*100,0)</f>
        <v>0</v>
      </c>
      <c r="G239" s="122">
        <f t="shared" ref="G239" si="279">IFERROR(E239/C239*100,0)</f>
        <v>0</v>
      </c>
      <c r="H239" s="13">
        <f>H228+H198+H180</f>
        <v>0</v>
      </c>
      <c r="I239" s="13">
        <f t="shared" ref="I239:AE239" si="280">I228+I198+I180</f>
        <v>0</v>
      </c>
      <c r="J239" s="13">
        <f t="shared" si="280"/>
        <v>0</v>
      </c>
      <c r="K239" s="13">
        <f t="shared" si="280"/>
        <v>0</v>
      </c>
      <c r="L239" s="13">
        <f t="shared" si="280"/>
        <v>0</v>
      </c>
      <c r="M239" s="13">
        <f t="shared" si="280"/>
        <v>0</v>
      </c>
      <c r="N239" s="13">
        <f t="shared" si="280"/>
        <v>0</v>
      </c>
      <c r="O239" s="13">
        <f t="shared" si="280"/>
        <v>0</v>
      </c>
      <c r="P239" s="13">
        <f t="shared" si="280"/>
        <v>0</v>
      </c>
      <c r="Q239" s="13">
        <f t="shared" si="280"/>
        <v>0</v>
      </c>
      <c r="R239" s="13">
        <f t="shared" si="280"/>
        <v>0</v>
      </c>
      <c r="S239" s="13">
        <f t="shared" si="280"/>
        <v>0</v>
      </c>
      <c r="T239" s="13">
        <f t="shared" si="280"/>
        <v>0</v>
      </c>
      <c r="U239" s="13">
        <f t="shared" si="280"/>
        <v>0</v>
      </c>
      <c r="V239" s="13">
        <f t="shared" si="280"/>
        <v>0</v>
      </c>
      <c r="W239" s="13">
        <f t="shared" si="280"/>
        <v>0</v>
      </c>
      <c r="X239" s="13">
        <f t="shared" si="280"/>
        <v>0</v>
      </c>
      <c r="Y239" s="13">
        <f t="shared" si="280"/>
        <v>0</v>
      </c>
      <c r="Z239" s="13">
        <f t="shared" si="280"/>
        <v>0</v>
      </c>
      <c r="AA239" s="13">
        <f t="shared" si="280"/>
        <v>0</v>
      </c>
      <c r="AB239" s="13">
        <f t="shared" si="280"/>
        <v>0</v>
      </c>
      <c r="AC239" s="13">
        <f t="shared" si="280"/>
        <v>0</v>
      </c>
      <c r="AD239" s="13">
        <f t="shared" si="280"/>
        <v>0</v>
      </c>
      <c r="AE239" s="13">
        <f t="shared" si="280"/>
        <v>0</v>
      </c>
      <c r="AF239" s="43"/>
      <c r="AG239" s="15"/>
      <c r="AH239" s="15"/>
      <c r="AI239" s="15"/>
      <c r="AJ239" s="18"/>
      <c r="AK239" s="18"/>
      <c r="AL239" s="18"/>
      <c r="AM239" s="18"/>
      <c r="AN239" s="18"/>
      <c r="AO239" s="18"/>
      <c r="AP239" s="18"/>
      <c r="AQ239" s="18"/>
      <c r="AR239" s="18"/>
      <c r="AS239" s="18"/>
      <c r="AT239" s="18"/>
      <c r="AU239" s="18"/>
      <c r="AV239" s="18"/>
      <c r="AW239" s="18"/>
      <c r="AX239" s="18"/>
      <c r="AY239" s="18"/>
      <c r="AZ239" s="18"/>
      <c r="BA239" s="18"/>
      <c r="BB239" s="18"/>
      <c r="BC239" s="18"/>
      <c r="BD239" s="18"/>
      <c r="BE239" s="18"/>
      <c r="BF239" s="18"/>
      <c r="BG239" s="18"/>
      <c r="BH239" s="18"/>
      <c r="BI239" s="18"/>
      <c r="BJ239" s="18"/>
    </row>
    <row r="240" spans="1:62" ht="18.75" x14ac:dyDescent="0.3">
      <c r="A240" s="19" t="s">
        <v>27</v>
      </c>
      <c r="B240" s="13">
        <f>B229+B199+B181+B173</f>
        <v>48695.6</v>
      </c>
      <c r="C240" s="13">
        <f>C229+C199+C181+C173</f>
        <v>21396.1</v>
      </c>
      <c r="D240" s="13">
        <f>D229+D199+D181+D173</f>
        <v>18130.900000000001</v>
      </c>
      <c r="E240" s="13">
        <f>E229+E199+E181+E173</f>
        <v>18130.900000000001</v>
      </c>
      <c r="F240" s="26">
        <f>E240/B240*100</f>
        <v>37.233138106933687</v>
      </c>
      <c r="G240" s="26">
        <f>E240/C240*100</f>
        <v>84.739274914587241</v>
      </c>
      <c r="H240" s="13">
        <f t="shared" ref="H240:AE240" si="281">H229+H199+H181+H173</f>
        <v>3270.5</v>
      </c>
      <c r="I240" s="13">
        <f t="shared" si="281"/>
        <v>1927.1</v>
      </c>
      <c r="J240" s="13">
        <f t="shared" si="281"/>
        <v>3378.3999999999996</v>
      </c>
      <c r="K240" s="13">
        <f t="shared" si="281"/>
        <v>3244.1</v>
      </c>
      <c r="L240" s="13">
        <f t="shared" si="281"/>
        <v>3455.6000000000004</v>
      </c>
      <c r="M240" s="13">
        <f t="shared" si="281"/>
        <v>2688.2999999999997</v>
      </c>
      <c r="N240" s="13">
        <f t="shared" si="281"/>
        <v>4092.3999999999996</v>
      </c>
      <c r="O240" s="13">
        <f t="shared" si="281"/>
        <v>3489.4</v>
      </c>
      <c r="P240" s="13">
        <f t="shared" si="281"/>
        <v>4034.9</v>
      </c>
      <c r="Q240" s="13">
        <f t="shared" si="281"/>
        <v>3523</v>
      </c>
      <c r="R240" s="13">
        <f t="shared" si="281"/>
        <v>3164.3</v>
      </c>
      <c r="S240" s="13">
        <f t="shared" si="281"/>
        <v>3259</v>
      </c>
      <c r="T240" s="13">
        <f t="shared" si="281"/>
        <v>4114.3999999999996</v>
      </c>
      <c r="U240" s="13">
        <f t="shared" si="281"/>
        <v>0</v>
      </c>
      <c r="V240" s="13">
        <f t="shared" si="281"/>
        <v>2231.6999999999998</v>
      </c>
      <c r="W240" s="13">
        <f t="shared" si="281"/>
        <v>0</v>
      </c>
      <c r="X240" s="13">
        <f t="shared" si="281"/>
        <v>2507.1999999999998</v>
      </c>
      <c r="Y240" s="13">
        <f t="shared" si="281"/>
        <v>0</v>
      </c>
      <c r="Z240" s="13">
        <f t="shared" si="281"/>
        <v>4352.3</v>
      </c>
      <c r="AA240" s="13">
        <f t="shared" si="281"/>
        <v>0</v>
      </c>
      <c r="AB240" s="13">
        <f t="shared" si="281"/>
        <v>2666.2</v>
      </c>
      <c r="AC240" s="13">
        <f t="shared" si="281"/>
        <v>0</v>
      </c>
      <c r="AD240" s="13">
        <f t="shared" si="281"/>
        <v>11427.7</v>
      </c>
      <c r="AE240" s="13">
        <f t="shared" si="281"/>
        <v>0</v>
      </c>
      <c r="AF240" s="43"/>
      <c r="AG240" s="15"/>
      <c r="AH240" s="15"/>
      <c r="AI240" s="15"/>
      <c r="AJ240" s="18"/>
      <c r="AK240" s="18"/>
      <c r="AL240" s="18"/>
      <c r="AM240" s="18"/>
      <c r="AN240" s="18"/>
      <c r="AO240" s="18"/>
      <c r="AP240" s="18"/>
      <c r="AQ240" s="18"/>
      <c r="AR240" s="18"/>
      <c r="AS240" s="18"/>
      <c r="AT240" s="18"/>
      <c r="AU240" s="18"/>
      <c r="AV240" s="18"/>
      <c r="AW240" s="18"/>
      <c r="AX240" s="18"/>
      <c r="AY240" s="18"/>
      <c r="AZ240" s="18"/>
      <c r="BA240" s="18"/>
      <c r="BB240" s="18"/>
      <c r="BC240" s="18"/>
      <c r="BD240" s="18"/>
      <c r="BE240" s="18"/>
      <c r="BF240" s="18"/>
      <c r="BG240" s="18"/>
      <c r="BH240" s="18"/>
      <c r="BI240" s="18"/>
      <c r="BJ240" s="18"/>
    </row>
    <row r="241" spans="1:62" ht="18.75" x14ac:dyDescent="0.3">
      <c r="A241" s="19" t="s">
        <v>28</v>
      </c>
      <c r="B241" s="13">
        <f t="shared" ref="B241:E242" si="282">B230+B200+B182</f>
        <v>0</v>
      </c>
      <c r="C241" s="13">
        <f t="shared" si="282"/>
        <v>0</v>
      </c>
      <c r="D241" s="13">
        <f t="shared" si="282"/>
        <v>0</v>
      </c>
      <c r="E241" s="13">
        <f t="shared" si="282"/>
        <v>0</v>
      </c>
      <c r="F241" s="133"/>
      <c r="G241" s="133"/>
      <c r="H241" s="13">
        <f>H230+H200+H182</f>
        <v>0</v>
      </c>
      <c r="I241" s="13">
        <f t="shared" ref="I241:AE242" si="283">I230+I200+I182</f>
        <v>0</v>
      </c>
      <c r="J241" s="13">
        <f t="shared" si="283"/>
        <v>0</v>
      </c>
      <c r="K241" s="13">
        <f t="shared" si="283"/>
        <v>0</v>
      </c>
      <c r="L241" s="13">
        <f t="shared" si="283"/>
        <v>0</v>
      </c>
      <c r="M241" s="13">
        <f t="shared" si="283"/>
        <v>0</v>
      </c>
      <c r="N241" s="13">
        <f t="shared" si="283"/>
        <v>0</v>
      </c>
      <c r="O241" s="13">
        <f t="shared" si="283"/>
        <v>0</v>
      </c>
      <c r="P241" s="13">
        <f t="shared" si="283"/>
        <v>0</v>
      </c>
      <c r="Q241" s="13">
        <f t="shared" si="283"/>
        <v>0</v>
      </c>
      <c r="R241" s="13">
        <f t="shared" si="283"/>
        <v>0</v>
      </c>
      <c r="S241" s="13">
        <f t="shared" si="283"/>
        <v>0</v>
      </c>
      <c r="T241" s="13">
        <f t="shared" si="283"/>
        <v>0</v>
      </c>
      <c r="U241" s="13">
        <f t="shared" si="283"/>
        <v>0</v>
      </c>
      <c r="V241" s="13">
        <f t="shared" si="283"/>
        <v>0</v>
      </c>
      <c r="W241" s="13">
        <f t="shared" si="283"/>
        <v>0</v>
      </c>
      <c r="X241" s="13">
        <f t="shared" si="283"/>
        <v>0</v>
      </c>
      <c r="Y241" s="13">
        <f t="shared" si="283"/>
        <v>0</v>
      </c>
      <c r="Z241" s="13">
        <f t="shared" si="283"/>
        <v>0</v>
      </c>
      <c r="AA241" s="13">
        <f t="shared" si="283"/>
        <v>0</v>
      </c>
      <c r="AB241" s="13">
        <f t="shared" si="283"/>
        <v>0</v>
      </c>
      <c r="AC241" s="13">
        <f t="shared" si="283"/>
        <v>0</v>
      </c>
      <c r="AD241" s="13">
        <f t="shared" si="283"/>
        <v>0</v>
      </c>
      <c r="AE241" s="13">
        <f t="shared" si="283"/>
        <v>0</v>
      </c>
      <c r="AF241" s="43"/>
      <c r="AG241" s="15"/>
      <c r="AH241" s="15"/>
      <c r="AI241" s="15"/>
      <c r="AJ241" s="18"/>
      <c r="AK241" s="18"/>
      <c r="AL241" s="18"/>
      <c r="AM241" s="18"/>
      <c r="AN241" s="18"/>
      <c r="AO241" s="18"/>
      <c r="AP241" s="18"/>
      <c r="AQ241" s="18"/>
      <c r="AR241" s="18"/>
      <c r="AS241" s="18"/>
      <c r="AT241" s="18"/>
      <c r="AU241" s="18"/>
      <c r="AV241" s="18"/>
      <c r="AW241" s="18"/>
      <c r="AX241" s="18"/>
      <c r="AY241" s="18"/>
      <c r="AZ241" s="18"/>
      <c r="BA241" s="18"/>
      <c r="BB241" s="18"/>
      <c r="BC241" s="18"/>
      <c r="BD241" s="18"/>
      <c r="BE241" s="18"/>
      <c r="BF241" s="18"/>
      <c r="BG241" s="18"/>
      <c r="BH241" s="18"/>
      <c r="BI241" s="18"/>
      <c r="BJ241" s="18"/>
    </row>
    <row r="242" spans="1:62" ht="18.75" x14ac:dyDescent="0.3">
      <c r="A242" s="19" t="s">
        <v>29</v>
      </c>
      <c r="B242" s="13">
        <f t="shared" si="282"/>
        <v>0</v>
      </c>
      <c r="C242" s="13">
        <f t="shared" si="282"/>
        <v>0</v>
      </c>
      <c r="D242" s="13">
        <f t="shared" si="282"/>
        <v>0</v>
      </c>
      <c r="E242" s="13">
        <f t="shared" si="282"/>
        <v>0</v>
      </c>
      <c r="F242" s="21"/>
      <c r="G242" s="21"/>
      <c r="H242" s="13">
        <f>H231+H201+H183</f>
        <v>0</v>
      </c>
      <c r="I242" s="13">
        <f t="shared" si="283"/>
        <v>0</v>
      </c>
      <c r="J242" s="13">
        <f t="shared" si="283"/>
        <v>0</v>
      </c>
      <c r="K242" s="13">
        <f t="shared" si="283"/>
        <v>0</v>
      </c>
      <c r="L242" s="13">
        <f t="shared" si="283"/>
        <v>0</v>
      </c>
      <c r="M242" s="13">
        <f t="shared" si="283"/>
        <v>0</v>
      </c>
      <c r="N242" s="13">
        <f t="shared" si="283"/>
        <v>0</v>
      </c>
      <c r="O242" s="13">
        <f t="shared" si="283"/>
        <v>0</v>
      </c>
      <c r="P242" s="13">
        <f t="shared" si="283"/>
        <v>0</v>
      </c>
      <c r="Q242" s="13">
        <f t="shared" si="283"/>
        <v>0</v>
      </c>
      <c r="R242" s="13">
        <f t="shared" si="283"/>
        <v>0</v>
      </c>
      <c r="S242" s="13">
        <f t="shared" si="283"/>
        <v>0</v>
      </c>
      <c r="T242" s="13">
        <f t="shared" si="283"/>
        <v>0</v>
      </c>
      <c r="U242" s="13">
        <f t="shared" si="283"/>
        <v>0</v>
      </c>
      <c r="V242" s="13">
        <f t="shared" si="283"/>
        <v>0</v>
      </c>
      <c r="W242" s="13">
        <f t="shared" si="283"/>
        <v>0</v>
      </c>
      <c r="X242" s="13">
        <f t="shared" si="283"/>
        <v>0</v>
      </c>
      <c r="Y242" s="13">
        <f t="shared" si="283"/>
        <v>0</v>
      </c>
      <c r="Z242" s="13">
        <f t="shared" si="283"/>
        <v>0</v>
      </c>
      <c r="AA242" s="13">
        <f t="shared" si="283"/>
        <v>0</v>
      </c>
      <c r="AB242" s="13">
        <f t="shared" si="283"/>
        <v>0</v>
      </c>
      <c r="AC242" s="13">
        <f t="shared" si="283"/>
        <v>0</v>
      </c>
      <c r="AD242" s="13">
        <f t="shared" si="283"/>
        <v>0</v>
      </c>
      <c r="AE242" s="13">
        <f t="shared" si="283"/>
        <v>0</v>
      </c>
      <c r="AF242" s="43"/>
      <c r="AG242" s="15"/>
      <c r="AH242" s="15"/>
      <c r="AI242" s="15"/>
      <c r="AJ242" s="18"/>
      <c r="AK242" s="18"/>
      <c r="AL242" s="18"/>
      <c r="AM242" s="18"/>
      <c r="AN242" s="18"/>
      <c r="AO242" s="18"/>
      <c r="AP242" s="18"/>
      <c r="AQ242" s="18"/>
      <c r="AR242" s="18"/>
      <c r="AS242" s="18"/>
      <c r="AT242" s="18"/>
      <c r="AU242" s="18"/>
      <c r="AV242" s="18"/>
      <c r="AW242" s="18"/>
      <c r="AX242" s="18"/>
      <c r="AY242" s="18"/>
      <c r="AZ242" s="18"/>
      <c r="BA242" s="18"/>
      <c r="BB242" s="18"/>
      <c r="BC242" s="18"/>
      <c r="BD242" s="18"/>
      <c r="BE242" s="18"/>
      <c r="BF242" s="18"/>
      <c r="BG242" s="18"/>
      <c r="BH242" s="18"/>
      <c r="BI242" s="18"/>
      <c r="BJ242" s="18"/>
    </row>
    <row r="243" spans="1:62" ht="18.75" x14ac:dyDescent="0.3">
      <c r="A243" s="103" t="s">
        <v>130</v>
      </c>
      <c r="B243" s="104"/>
      <c r="C243" s="104"/>
      <c r="D243" s="104"/>
      <c r="E243" s="104"/>
      <c r="F243" s="105"/>
      <c r="G243" s="105"/>
      <c r="H243" s="104"/>
      <c r="I243" s="104"/>
      <c r="J243" s="104"/>
      <c r="K243" s="104"/>
      <c r="L243" s="104"/>
      <c r="M243" s="104"/>
      <c r="N243" s="104"/>
      <c r="O243" s="104"/>
      <c r="P243" s="104"/>
      <c r="Q243" s="104"/>
      <c r="R243" s="104"/>
      <c r="S243" s="104"/>
      <c r="T243" s="104"/>
      <c r="U243" s="104"/>
      <c r="V243" s="104"/>
      <c r="W243" s="104"/>
      <c r="X243" s="104"/>
      <c r="Y243" s="104"/>
      <c r="Z243" s="104"/>
      <c r="AA243" s="104"/>
      <c r="AB243" s="104"/>
      <c r="AC243" s="104"/>
      <c r="AD243" s="104"/>
      <c r="AE243" s="104"/>
      <c r="AF243" s="43"/>
      <c r="AG243" s="15"/>
      <c r="AH243" s="15"/>
      <c r="AI243" s="15"/>
      <c r="AJ243" s="18"/>
      <c r="AK243" s="18"/>
      <c r="AL243" s="18"/>
      <c r="AM243" s="18"/>
      <c r="AN243" s="18"/>
      <c r="AO243" s="18"/>
      <c r="AP243" s="18"/>
      <c r="AQ243" s="18"/>
      <c r="AR243" s="18"/>
      <c r="AS243" s="18"/>
      <c r="AT243" s="18"/>
      <c r="AU243" s="18"/>
      <c r="AV243" s="18"/>
      <c r="AW243" s="18"/>
      <c r="AX243" s="18"/>
      <c r="AY243" s="18"/>
      <c r="AZ243" s="18"/>
      <c r="BA243" s="18"/>
      <c r="BB243" s="18"/>
      <c r="BC243" s="18"/>
      <c r="BD243" s="18"/>
      <c r="BE243" s="18"/>
      <c r="BF243" s="18"/>
      <c r="BG243" s="18"/>
      <c r="BH243" s="18"/>
      <c r="BI243" s="18"/>
      <c r="BJ243" s="18"/>
    </row>
    <row r="244" spans="1:62" ht="18.75" x14ac:dyDescent="0.3">
      <c r="A244" s="106" t="s">
        <v>123</v>
      </c>
      <c r="B244" s="104">
        <f>B245+B246+B247+B248</f>
        <v>11</v>
      </c>
      <c r="C244" s="104">
        <f>C245+C246+C247+C248</f>
        <v>7</v>
      </c>
      <c r="D244" s="104">
        <f t="shared" ref="D244:E244" si="284">D245+D246+D247+D248</f>
        <v>7</v>
      </c>
      <c r="E244" s="104">
        <f t="shared" si="284"/>
        <v>7</v>
      </c>
      <c r="F244" s="104">
        <f t="shared" ref="F244:F248" si="285">IFERROR(E244/B244*100,0)</f>
        <v>63.636363636363633</v>
      </c>
      <c r="G244" s="104">
        <f t="shared" ref="G244:G248" si="286">IFERROR(E244/C244*100,0)</f>
        <v>100</v>
      </c>
      <c r="H244" s="104">
        <f t="shared" ref="H244:AE244" si="287">H245+H246+H247+H248</f>
        <v>2</v>
      </c>
      <c r="I244" s="104">
        <f t="shared" si="287"/>
        <v>2</v>
      </c>
      <c r="J244" s="104">
        <f t="shared" si="287"/>
        <v>2</v>
      </c>
      <c r="K244" s="104">
        <f t="shared" si="287"/>
        <v>2</v>
      </c>
      <c r="L244" s="104">
        <f t="shared" si="287"/>
        <v>0</v>
      </c>
      <c r="M244" s="104">
        <f t="shared" si="287"/>
        <v>0</v>
      </c>
      <c r="N244" s="104">
        <f t="shared" si="287"/>
        <v>3</v>
      </c>
      <c r="O244" s="104">
        <f t="shared" si="287"/>
        <v>3</v>
      </c>
      <c r="P244" s="104">
        <f t="shared" si="287"/>
        <v>0</v>
      </c>
      <c r="Q244" s="104">
        <f t="shared" si="287"/>
        <v>0</v>
      </c>
      <c r="R244" s="104">
        <f t="shared" si="287"/>
        <v>0</v>
      </c>
      <c r="S244" s="104">
        <f t="shared" si="287"/>
        <v>0</v>
      </c>
      <c r="T244" s="104">
        <f t="shared" si="287"/>
        <v>0</v>
      </c>
      <c r="U244" s="104">
        <f t="shared" si="287"/>
        <v>0</v>
      </c>
      <c r="V244" s="104">
        <f t="shared" si="287"/>
        <v>2</v>
      </c>
      <c r="W244" s="104">
        <f t="shared" si="287"/>
        <v>0</v>
      </c>
      <c r="X244" s="104">
        <f t="shared" si="287"/>
        <v>0</v>
      </c>
      <c r="Y244" s="104">
        <f t="shared" si="287"/>
        <v>0</v>
      </c>
      <c r="Z244" s="104">
        <f t="shared" si="287"/>
        <v>0</v>
      </c>
      <c r="AA244" s="104">
        <f t="shared" si="287"/>
        <v>0</v>
      </c>
      <c r="AB244" s="104">
        <f t="shared" si="287"/>
        <v>2</v>
      </c>
      <c r="AC244" s="104">
        <f t="shared" si="287"/>
        <v>0</v>
      </c>
      <c r="AD244" s="104">
        <f t="shared" si="287"/>
        <v>0</v>
      </c>
      <c r="AE244" s="104">
        <f t="shared" si="287"/>
        <v>0</v>
      </c>
      <c r="AF244" s="43"/>
      <c r="AG244" s="15"/>
      <c r="AH244" s="15"/>
      <c r="AI244" s="15"/>
      <c r="AJ244" s="18"/>
      <c r="AK244" s="18"/>
      <c r="AL244" s="18"/>
      <c r="AM244" s="18"/>
      <c r="AN244" s="18"/>
      <c r="AO244" s="18"/>
      <c r="AP244" s="18"/>
      <c r="AQ244" s="18"/>
      <c r="AR244" s="18"/>
      <c r="AS244" s="18"/>
      <c r="AT244" s="18"/>
      <c r="AU244" s="18"/>
      <c r="AV244" s="18"/>
      <c r="AW244" s="18"/>
      <c r="AX244" s="18"/>
      <c r="AY244" s="18"/>
      <c r="AZ244" s="18"/>
      <c r="BA244" s="18"/>
      <c r="BB244" s="18"/>
      <c r="BC244" s="18"/>
      <c r="BD244" s="18"/>
      <c r="BE244" s="18"/>
      <c r="BF244" s="18"/>
      <c r="BG244" s="18"/>
      <c r="BH244" s="18"/>
      <c r="BI244" s="18"/>
      <c r="BJ244" s="18"/>
    </row>
    <row r="245" spans="1:62" ht="18.75" x14ac:dyDescent="0.3">
      <c r="A245" s="106" t="s">
        <v>28</v>
      </c>
      <c r="B245" s="98"/>
      <c r="C245" s="98"/>
      <c r="D245" s="98"/>
      <c r="E245" s="98"/>
      <c r="F245" s="121">
        <f t="shared" si="285"/>
        <v>0</v>
      </c>
      <c r="G245" s="121">
        <f t="shared" si="286"/>
        <v>0</v>
      </c>
      <c r="H245" s="98"/>
      <c r="I245" s="98"/>
      <c r="J245" s="98"/>
      <c r="K245" s="98"/>
      <c r="L245" s="98"/>
      <c r="M245" s="98"/>
      <c r="N245" s="98"/>
      <c r="O245" s="98"/>
      <c r="P245" s="98"/>
      <c r="Q245" s="98"/>
      <c r="R245" s="98"/>
      <c r="S245" s="98"/>
      <c r="T245" s="98"/>
      <c r="U245" s="98"/>
      <c r="V245" s="98"/>
      <c r="W245" s="98"/>
      <c r="X245" s="98"/>
      <c r="Y245" s="98"/>
      <c r="Z245" s="98"/>
      <c r="AA245" s="98"/>
      <c r="AB245" s="98"/>
      <c r="AC245" s="98"/>
      <c r="AD245" s="98"/>
      <c r="AE245" s="98"/>
      <c r="AF245" s="43"/>
      <c r="AG245" s="15"/>
      <c r="AH245" s="15"/>
      <c r="AI245" s="15"/>
      <c r="AJ245" s="18"/>
      <c r="AK245" s="18"/>
      <c r="AL245" s="18"/>
      <c r="AM245" s="18"/>
      <c r="AN245" s="18"/>
      <c r="AO245" s="18"/>
      <c r="AP245" s="18"/>
      <c r="AQ245" s="18"/>
      <c r="AR245" s="18"/>
      <c r="AS245" s="18"/>
      <c r="AT245" s="18"/>
      <c r="AU245" s="18"/>
      <c r="AV245" s="18"/>
      <c r="AW245" s="18"/>
      <c r="AX245" s="18"/>
      <c r="AY245" s="18"/>
      <c r="AZ245" s="18"/>
      <c r="BA245" s="18"/>
      <c r="BB245" s="18"/>
      <c r="BC245" s="18"/>
      <c r="BD245" s="18"/>
      <c r="BE245" s="18"/>
      <c r="BF245" s="18"/>
      <c r="BG245" s="18"/>
      <c r="BH245" s="18"/>
      <c r="BI245" s="18"/>
      <c r="BJ245" s="18"/>
    </row>
    <row r="246" spans="1:62" ht="18.75" x14ac:dyDescent="0.3">
      <c r="A246" s="106" t="s">
        <v>26</v>
      </c>
      <c r="B246" s="98"/>
      <c r="C246" s="98"/>
      <c r="D246" s="98"/>
      <c r="E246" s="98"/>
      <c r="F246" s="121">
        <f t="shared" si="285"/>
        <v>0</v>
      </c>
      <c r="G246" s="121">
        <f t="shared" si="286"/>
        <v>0</v>
      </c>
      <c r="H246" s="98"/>
      <c r="I246" s="98"/>
      <c r="J246" s="98"/>
      <c r="K246" s="98"/>
      <c r="L246" s="98"/>
      <c r="M246" s="98"/>
      <c r="N246" s="98"/>
      <c r="O246" s="98"/>
      <c r="P246" s="98"/>
      <c r="Q246" s="98"/>
      <c r="R246" s="98"/>
      <c r="S246" s="98"/>
      <c r="T246" s="98"/>
      <c r="U246" s="98"/>
      <c r="V246" s="98"/>
      <c r="W246" s="98"/>
      <c r="X246" s="98"/>
      <c r="Y246" s="98"/>
      <c r="Z246" s="98"/>
      <c r="AA246" s="98"/>
      <c r="AB246" s="98"/>
      <c r="AC246" s="98"/>
      <c r="AD246" s="98"/>
      <c r="AE246" s="98"/>
      <c r="AF246" s="43"/>
      <c r="AG246" s="15"/>
      <c r="AH246" s="15"/>
      <c r="AI246" s="15"/>
      <c r="AJ246" s="18"/>
      <c r="AK246" s="18"/>
      <c r="AL246" s="18"/>
      <c r="AM246" s="18"/>
      <c r="AN246" s="18"/>
      <c r="AO246" s="18"/>
      <c r="AP246" s="18"/>
      <c r="AQ246" s="18"/>
      <c r="AR246" s="18"/>
      <c r="AS246" s="18"/>
      <c r="AT246" s="18"/>
      <c r="AU246" s="18"/>
      <c r="AV246" s="18"/>
      <c r="AW246" s="18"/>
      <c r="AX246" s="18"/>
      <c r="AY246" s="18"/>
      <c r="AZ246" s="18"/>
      <c r="BA246" s="18"/>
      <c r="BB246" s="18"/>
      <c r="BC246" s="18"/>
      <c r="BD246" s="18"/>
      <c r="BE246" s="18"/>
      <c r="BF246" s="18"/>
      <c r="BG246" s="18"/>
      <c r="BH246" s="18"/>
      <c r="BI246" s="18"/>
      <c r="BJ246" s="18"/>
    </row>
    <row r="247" spans="1:62" ht="18.75" x14ac:dyDescent="0.3">
      <c r="A247" s="106" t="s">
        <v>27</v>
      </c>
      <c r="B247" s="98">
        <f>SUM(B173)</f>
        <v>11</v>
      </c>
      <c r="C247" s="98">
        <f t="shared" ref="C247:E247" si="288">SUM(C173)</f>
        <v>7</v>
      </c>
      <c r="D247" s="98">
        <f t="shared" si="288"/>
        <v>7</v>
      </c>
      <c r="E247" s="98">
        <f t="shared" si="288"/>
        <v>7</v>
      </c>
      <c r="F247" s="121">
        <f t="shared" si="285"/>
        <v>63.636363636363633</v>
      </c>
      <c r="G247" s="121">
        <f t="shared" si="286"/>
        <v>100</v>
      </c>
      <c r="H247" s="98">
        <f t="shared" ref="H247:AE247" si="289">SUM(H173)</f>
        <v>2</v>
      </c>
      <c r="I247" s="98">
        <f t="shared" si="289"/>
        <v>2</v>
      </c>
      <c r="J247" s="98">
        <f t="shared" si="289"/>
        <v>2</v>
      </c>
      <c r="K247" s="98">
        <f t="shared" si="289"/>
        <v>2</v>
      </c>
      <c r="L247" s="98">
        <f t="shared" si="289"/>
        <v>0</v>
      </c>
      <c r="M247" s="98">
        <f t="shared" si="289"/>
        <v>0</v>
      </c>
      <c r="N247" s="98">
        <f t="shared" si="289"/>
        <v>3</v>
      </c>
      <c r="O247" s="98">
        <f t="shared" si="289"/>
        <v>3</v>
      </c>
      <c r="P247" s="98">
        <f t="shared" si="289"/>
        <v>0</v>
      </c>
      <c r="Q247" s="98">
        <f t="shared" si="289"/>
        <v>0</v>
      </c>
      <c r="R247" s="98">
        <f t="shared" si="289"/>
        <v>0</v>
      </c>
      <c r="S247" s="98">
        <f t="shared" si="289"/>
        <v>0</v>
      </c>
      <c r="T247" s="98">
        <f t="shared" si="289"/>
        <v>0</v>
      </c>
      <c r="U247" s="98">
        <f t="shared" si="289"/>
        <v>0</v>
      </c>
      <c r="V247" s="98">
        <f t="shared" si="289"/>
        <v>2</v>
      </c>
      <c r="W247" s="98">
        <f t="shared" si="289"/>
        <v>0</v>
      </c>
      <c r="X247" s="98">
        <f t="shared" si="289"/>
        <v>0</v>
      </c>
      <c r="Y247" s="98">
        <f t="shared" si="289"/>
        <v>0</v>
      </c>
      <c r="Z247" s="98">
        <f t="shared" si="289"/>
        <v>0</v>
      </c>
      <c r="AA247" s="98">
        <f t="shared" si="289"/>
        <v>0</v>
      </c>
      <c r="AB247" s="98">
        <f t="shared" si="289"/>
        <v>2</v>
      </c>
      <c r="AC247" s="98">
        <f t="shared" si="289"/>
        <v>0</v>
      </c>
      <c r="AD247" s="98">
        <f t="shared" si="289"/>
        <v>0</v>
      </c>
      <c r="AE247" s="98">
        <f t="shared" si="289"/>
        <v>0</v>
      </c>
      <c r="AF247" s="43"/>
      <c r="AG247" s="15"/>
      <c r="AH247" s="15"/>
      <c r="AI247" s="15"/>
      <c r="AJ247" s="18"/>
      <c r="AK247" s="18"/>
      <c r="AL247" s="18"/>
      <c r="AM247" s="18"/>
      <c r="AN247" s="18"/>
      <c r="AO247" s="18"/>
      <c r="AP247" s="18"/>
      <c r="AQ247" s="18"/>
      <c r="AR247" s="18"/>
      <c r="AS247" s="18"/>
      <c r="AT247" s="18"/>
      <c r="AU247" s="18"/>
      <c r="AV247" s="18"/>
      <c r="AW247" s="18"/>
      <c r="AX247" s="18"/>
      <c r="AY247" s="18"/>
      <c r="AZ247" s="18"/>
      <c r="BA247" s="18"/>
      <c r="BB247" s="18"/>
      <c r="BC247" s="18"/>
      <c r="BD247" s="18"/>
      <c r="BE247" s="18"/>
      <c r="BF247" s="18"/>
      <c r="BG247" s="18"/>
      <c r="BH247" s="18"/>
      <c r="BI247" s="18"/>
      <c r="BJ247" s="18"/>
    </row>
    <row r="248" spans="1:62" ht="18.75" x14ac:dyDescent="0.3">
      <c r="A248" s="106" t="s">
        <v>124</v>
      </c>
      <c r="B248" s="98"/>
      <c r="C248" s="98"/>
      <c r="D248" s="98"/>
      <c r="E248" s="98"/>
      <c r="F248" s="121">
        <f t="shared" si="285"/>
        <v>0</v>
      </c>
      <c r="G248" s="121">
        <f t="shared" si="286"/>
        <v>0</v>
      </c>
      <c r="H248" s="98"/>
      <c r="I248" s="98"/>
      <c r="J248" s="98"/>
      <c r="K248" s="98"/>
      <c r="L248" s="98"/>
      <c r="M248" s="98"/>
      <c r="N248" s="98"/>
      <c r="O248" s="98"/>
      <c r="P248" s="98"/>
      <c r="Q248" s="98"/>
      <c r="R248" s="98"/>
      <c r="S248" s="98"/>
      <c r="T248" s="98"/>
      <c r="U248" s="98"/>
      <c r="V248" s="98"/>
      <c r="W248" s="98"/>
      <c r="X248" s="98"/>
      <c r="Y248" s="98"/>
      <c r="Z248" s="98"/>
      <c r="AA248" s="98"/>
      <c r="AB248" s="98"/>
      <c r="AC248" s="98"/>
      <c r="AD248" s="98"/>
      <c r="AE248" s="98"/>
      <c r="AF248" s="43"/>
      <c r="AG248" s="15"/>
      <c r="AH248" s="15"/>
      <c r="AI248" s="15"/>
      <c r="AJ248" s="18"/>
      <c r="AK248" s="18"/>
      <c r="AL248" s="18"/>
      <c r="AM248" s="18"/>
      <c r="AN248" s="18"/>
      <c r="AO248" s="18"/>
      <c r="AP248" s="18"/>
      <c r="AQ248" s="18"/>
      <c r="AR248" s="18"/>
      <c r="AS248" s="18"/>
      <c r="AT248" s="18"/>
      <c r="AU248" s="18"/>
      <c r="AV248" s="18"/>
      <c r="AW248" s="18"/>
      <c r="AX248" s="18"/>
      <c r="AY248" s="18"/>
      <c r="AZ248" s="18"/>
      <c r="BA248" s="18"/>
      <c r="BB248" s="18"/>
      <c r="BC248" s="18"/>
      <c r="BD248" s="18"/>
      <c r="BE248" s="18"/>
      <c r="BF248" s="18"/>
      <c r="BG248" s="18"/>
      <c r="BH248" s="18"/>
      <c r="BI248" s="18"/>
      <c r="BJ248" s="18"/>
    </row>
    <row r="249" spans="1:62" ht="18.75" x14ac:dyDescent="0.3">
      <c r="A249" s="107" t="s">
        <v>131</v>
      </c>
      <c r="B249" s="108"/>
      <c r="C249" s="108"/>
      <c r="D249" s="108"/>
      <c r="E249" s="108"/>
      <c r="F249" s="109"/>
      <c r="G249" s="109"/>
      <c r="H249" s="108"/>
      <c r="I249" s="108"/>
      <c r="J249" s="108"/>
      <c r="K249" s="108"/>
      <c r="L249" s="108"/>
      <c r="M249" s="108"/>
      <c r="N249" s="108"/>
      <c r="O249" s="108"/>
      <c r="P249" s="108"/>
      <c r="Q249" s="108"/>
      <c r="R249" s="108"/>
      <c r="S249" s="108"/>
      <c r="T249" s="108"/>
      <c r="U249" s="108"/>
      <c r="V249" s="108"/>
      <c r="W249" s="108"/>
      <c r="X249" s="108"/>
      <c r="Y249" s="108"/>
      <c r="Z249" s="108"/>
      <c r="AA249" s="108"/>
      <c r="AB249" s="108"/>
      <c r="AC249" s="108"/>
      <c r="AD249" s="110"/>
      <c r="AE249" s="111"/>
      <c r="AF249" s="43"/>
      <c r="AG249" s="15"/>
      <c r="AH249" s="15"/>
      <c r="AI249" s="15"/>
      <c r="AJ249" s="18"/>
      <c r="AK249" s="18"/>
      <c r="AL249" s="18"/>
      <c r="AM249" s="18"/>
      <c r="AN249" s="18"/>
      <c r="AO249" s="18"/>
      <c r="AP249" s="18"/>
      <c r="AQ249" s="18"/>
      <c r="AR249" s="18"/>
      <c r="AS249" s="18"/>
      <c r="AT249" s="18"/>
      <c r="AU249" s="18"/>
      <c r="AV249" s="18"/>
      <c r="AW249" s="18"/>
      <c r="AX249" s="18"/>
      <c r="AY249" s="18"/>
      <c r="AZ249" s="18"/>
      <c r="BA249" s="18"/>
      <c r="BB249" s="18"/>
      <c r="BC249" s="18"/>
      <c r="BD249" s="18"/>
      <c r="BE249" s="18"/>
      <c r="BF249" s="18"/>
      <c r="BG249" s="18"/>
      <c r="BH249" s="18"/>
      <c r="BI249" s="18"/>
      <c r="BJ249" s="18"/>
    </row>
    <row r="250" spans="1:62" ht="18.75" x14ac:dyDescent="0.3">
      <c r="A250" s="107" t="s">
        <v>123</v>
      </c>
      <c r="B250" s="111">
        <f>B251+B252+B253+B254</f>
        <v>48684.6</v>
      </c>
      <c r="C250" s="111">
        <f t="shared" ref="C250:E250" si="290">C251+C252+C253+C254</f>
        <v>21389.1</v>
      </c>
      <c r="D250" s="111">
        <f t="shared" si="290"/>
        <v>18123.900000000001</v>
      </c>
      <c r="E250" s="111">
        <f t="shared" si="290"/>
        <v>18123.900000000001</v>
      </c>
      <c r="F250" s="111">
        <f t="shared" ref="F250:F254" si="291">IFERROR(E250/B250*100,0)</f>
        <v>37.227172452890649</v>
      </c>
      <c r="G250" s="111">
        <f t="shared" ref="G250:G254" si="292">IFERROR(E250/C250*100,0)</f>
        <v>84.734280544763465</v>
      </c>
      <c r="H250" s="111">
        <f t="shared" ref="H250:AE250" si="293">H251+H252+H253+H254</f>
        <v>3268.5</v>
      </c>
      <c r="I250" s="111">
        <f t="shared" si="293"/>
        <v>1925.1</v>
      </c>
      <c r="J250" s="111">
        <f t="shared" si="293"/>
        <v>3376.3999999999996</v>
      </c>
      <c r="K250" s="111">
        <f t="shared" si="293"/>
        <v>3242.1000000000004</v>
      </c>
      <c r="L250" s="111">
        <f t="shared" si="293"/>
        <v>3455.6000000000004</v>
      </c>
      <c r="M250" s="111">
        <f t="shared" si="293"/>
        <v>2688.3</v>
      </c>
      <c r="N250" s="111">
        <f t="shared" si="293"/>
        <v>4089.3999999999996</v>
      </c>
      <c r="O250" s="111">
        <f t="shared" si="293"/>
        <v>3486.4</v>
      </c>
      <c r="P250" s="111">
        <f t="shared" si="293"/>
        <v>4034.9</v>
      </c>
      <c r="Q250" s="111">
        <f t="shared" si="293"/>
        <v>3523</v>
      </c>
      <c r="R250" s="111">
        <f t="shared" si="293"/>
        <v>3164.3</v>
      </c>
      <c r="S250" s="111">
        <f t="shared" si="293"/>
        <v>3259</v>
      </c>
      <c r="T250" s="111">
        <f t="shared" si="293"/>
        <v>4114.3999999999996</v>
      </c>
      <c r="U250" s="111">
        <f t="shared" si="293"/>
        <v>0</v>
      </c>
      <c r="V250" s="111">
        <f t="shared" si="293"/>
        <v>2229.6999999999998</v>
      </c>
      <c r="W250" s="111">
        <f t="shared" si="293"/>
        <v>0</v>
      </c>
      <c r="X250" s="111">
        <f t="shared" si="293"/>
        <v>2507.1999999999998</v>
      </c>
      <c r="Y250" s="111">
        <f t="shared" si="293"/>
        <v>0</v>
      </c>
      <c r="Z250" s="111">
        <f t="shared" si="293"/>
        <v>4352.3</v>
      </c>
      <c r="AA250" s="111">
        <f t="shared" si="293"/>
        <v>0</v>
      </c>
      <c r="AB250" s="111">
        <f t="shared" si="293"/>
        <v>2664.2</v>
      </c>
      <c r="AC250" s="111">
        <f t="shared" si="293"/>
        <v>0</v>
      </c>
      <c r="AD250" s="111">
        <f t="shared" si="293"/>
        <v>11427.7</v>
      </c>
      <c r="AE250" s="111">
        <f t="shared" si="293"/>
        <v>0</v>
      </c>
      <c r="AF250" s="43"/>
      <c r="AG250" s="15"/>
      <c r="AH250" s="15"/>
      <c r="AI250" s="15"/>
      <c r="AJ250" s="18"/>
      <c r="AK250" s="18"/>
      <c r="AL250" s="18"/>
      <c r="AM250" s="18"/>
      <c r="AN250" s="18"/>
      <c r="AO250" s="18"/>
      <c r="AP250" s="18"/>
      <c r="AQ250" s="18"/>
      <c r="AR250" s="18"/>
      <c r="AS250" s="18"/>
      <c r="AT250" s="18"/>
      <c r="AU250" s="18"/>
      <c r="AV250" s="18"/>
      <c r="AW250" s="18"/>
      <c r="AX250" s="18"/>
      <c r="AY250" s="18"/>
      <c r="AZ250" s="18"/>
      <c r="BA250" s="18"/>
      <c r="BB250" s="18"/>
      <c r="BC250" s="18"/>
      <c r="BD250" s="18"/>
      <c r="BE250" s="18"/>
      <c r="BF250" s="18"/>
      <c r="BG250" s="18"/>
      <c r="BH250" s="18"/>
      <c r="BI250" s="18"/>
      <c r="BJ250" s="18"/>
    </row>
    <row r="251" spans="1:62" ht="18.75" x14ac:dyDescent="0.3">
      <c r="A251" s="107" t="s">
        <v>28</v>
      </c>
      <c r="B251" s="98">
        <f>SUM(B182,B200,B230)</f>
        <v>0</v>
      </c>
      <c r="C251" s="98">
        <f>SUM(C182,C200,C230)</f>
        <v>0</v>
      </c>
      <c r="D251" s="98">
        <f>SUM(D182,D200,D230)</f>
        <v>0</v>
      </c>
      <c r="E251" s="98">
        <f>SUM(E182,E200,E230)</f>
        <v>0</v>
      </c>
      <c r="F251" s="121">
        <f t="shared" si="291"/>
        <v>0</v>
      </c>
      <c r="G251" s="121">
        <f t="shared" si="292"/>
        <v>0</v>
      </c>
      <c r="H251" s="98">
        <f>SUM(H182,H200,H230)</f>
        <v>0</v>
      </c>
      <c r="I251" s="98">
        <f t="shared" ref="I251:AE251" si="294">SUM(I182,I200,I230)</f>
        <v>0</v>
      </c>
      <c r="J251" s="98">
        <f t="shared" si="294"/>
        <v>0</v>
      </c>
      <c r="K251" s="98">
        <f t="shared" si="294"/>
        <v>0</v>
      </c>
      <c r="L251" s="98">
        <f t="shared" si="294"/>
        <v>0</v>
      </c>
      <c r="M251" s="98">
        <f t="shared" si="294"/>
        <v>0</v>
      </c>
      <c r="N251" s="98">
        <f t="shared" si="294"/>
        <v>0</v>
      </c>
      <c r="O251" s="98">
        <f t="shared" si="294"/>
        <v>0</v>
      </c>
      <c r="P251" s="98">
        <f t="shared" si="294"/>
        <v>0</v>
      </c>
      <c r="Q251" s="98">
        <f t="shared" si="294"/>
        <v>0</v>
      </c>
      <c r="R251" s="98">
        <f t="shared" si="294"/>
        <v>0</v>
      </c>
      <c r="S251" s="98">
        <f t="shared" si="294"/>
        <v>0</v>
      </c>
      <c r="T251" s="98">
        <f t="shared" si="294"/>
        <v>0</v>
      </c>
      <c r="U251" s="98">
        <f t="shared" si="294"/>
        <v>0</v>
      </c>
      <c r="V251" s="98">
        <f t="shared" si="294"/>
        <v>0</v>
      </c>
      <c r="W251" s="98">
        <f t="shared" si="294"/>
        <v>0</v>
      </c>
      <c r="X251" s="98">
        <f t="shared" si="294"/>
        <v>0</v>
      </c>
      <c r="Y251" s="98">
        <f t="shared" si="294"/>
        <v>0</v>
      </c>
      <c r="Z251" s="98">
        <f t="shared" si="294"/>
        <v>0</v>
      </c>
      <c r="AA251" s="98">
        <f t="shared" si="294"/>
        <v>0</v>
      </c>
      <c r="AB251" s="98">
        <f t="shared" si="294"/>
        <v>0</v>
      </c>
      <c r="AC251" s="98">
        <f t="shared" si="294"/>
        <v>0</v>
      </c>
      <c r="AD251" s="98">
        <f t="shared" si="294"/>
        <v>0</v>
      </c>
      <c r="AE251" s="98">
        <f t="shared" si="294"/>
        <v>0</v>
      </c>
      <c r="AF251" s="43"/>
      <c r="AG251" s="15"/>
      <c r="AH251" s="15"/>
      <c r="AI251" s="15"/>
      <c r="AJ251" s="18"/>
      <c r="AK251" s="18"/>
      <c r="AL251" s="18"/>
      <c r="AM251" s="18"/>
      <c r="AN251" s="18"/>
      <c r="AO251" s="18"/>
      <c r="AP251" s="18"/>
      <c r="AQ251" s="18"/>
      <c r="AR251" s="18"/>
      <c r="AS251" s="18"/>
      <c r="AT251" s="18"/>
      <c r="AU251" s="18"/>
      <c r="AV251" s="18"/>
      <c r="AW251" s="18"/>
      <c r="AX251" s="18"/>
      <c r="AY251" s="18"/>
      <c r="AZ251" s="18"/>
      <c r="BA251" s="18"/>
      <c r="BB251" s="18"/>
      <c r="BC251" s="18"/>
      <c r="BD251" s="18"/>
      <c r="BE251" s="18"/>
      <c r="BF251" s="18"/>
      <c r="BG251" s="18"/>
      <c r="BH251" s="18"/>
      <c r="BI251" s="18"/>
      <c r="BJ251" s="18"/>
    </row>
    <row r="252" spans="1:62" ht="18.75" x14ac:dyDescent="0.3">
      <c r="A252" s="107" t="s">
        <v>26</v>
      </c>
      <c r="B252" s="98">
        <f t="shared" ref="B252:E253" si="295">SUM(B180,B198,B228)</f>
        <v>0</v>
      </c>
      <c r="C252" s="98">
        <f t="shared" si="295"/>
        <v>0</v>
      </c>
      <c r="D252" s="98">
        <f t="shared" si="295"/>
        <v>0</v>
      </c>
      <c r="E252" s="98">
        <f t="shared" si="295"/>
        <v>0</v>
      </c>
      <c r="F252" s="121">
        <f t="shared" si="291"/>
        <v>0</v>
      </c>
      <c r="G252" s="121">
        <f t="shared" si="292"/>
        <v>0</v>
      </c>
      <c r="H252" s="98">
        <f>SUM(H180,H198,H228)</f>
        <v>0</v>
      </c>
      <c r="I252" s="98">
        <f t="shared" ref="I252:AE253" si="296">SUM(I180,I198,I228)</f>
        <v>0</v>
      </c>
      <c r="J252" s="98">
        <f t="shared" si="296"/>
        <v>0</v>
      </c>
      <c r="K252" s="98">
        <f t="shared" si="296"/>
        <v>0</v>
      </c>
      <c r="L252" s="98">
        <f t="shared" si="296"/>
        <v>0</v>
      </c>
      <c r="M252" s="98">
        <f t="shared" si="296"/>
        <v>0</v>
      </c>
      <c r="N252" s="98">
        <f t="shared" si="296"/>
        <v>0</v>
      </c>
      <c r="O252" s="98">
        <f t="shared" si="296"/>
        <v>0</v>
      </c>
      <c r="P252" s="98">
        <f t="shared" si="296"/>
        <v>0</v>
      </c>
      <c r="Q252" s="98">
        <f t="shared" si="296"/>
        <v>0</v>
      </c>
      <c r="R252" s="98">
        <f t="shared" si="296"/>
        <v>0</v>
      </c>
      <c r="S252" s="98">
        <f t="shared" si="296"/>
        <v>0</v>
      </c>
      <c r="T252" s="98">
        <f t="shared" si="296"/>
        <v>0</v>
      </c>
      <c r="U252" s="98">
        <f t="shared" si="296"/>
        <v>0</v>
      </c>
      <c r="V252" s="98">
        <f t="shared" si="296"/>
        <v>0</v>
      </c>
      <c r="W252" s="98">
        <f t="shared" si="296"/>
        <v>0</v>
      </c>
      <c r="X252" s="98">
        <f t="shared" si="296"/>
        <v>0</v>
      </c>
      <c r="Y252" s="98">
        <f t="shared" si="296"/>
        <v>0</v>
      </c>
      <c r="Z252" s="98">
        <f t="shared" si="296"/>
        <v>0</v>
      </c>
      <c r="AA252" s="98">
        <f t="shared" si="296"/>
        <v>0</v>
      </c>
      <c r="AB252" s="98">
        <f t="shared" si="296"/>
        <v>0</v>
      </c>
      <c r="AC252" s="98">
        <f t="shared" si="296"/>
        <v>0</v>
      </c>
      <c r="AD252" s="98">
        <f t="shared" si="296"/>
        <v>0</v>
      </c>
      <c r="AE252" s="98">
        <f t="shared" si="296"/>
        <v>0</v>
      </c>
      <c r="AF252" s="43"/>
      <c r="AG252" s="15"/>
      <c r="AH252" s="15"/>
      <c r="AI252" s="15"/>
      <c r="AJ252" s="18"/>
      <c r="AK252" s="18"/>
      <c r="AL252" s="18"/>
      <c r="AM252" s="18"/>
      <c r="AN252" s="18"/>
      <c r="AO252" s="18"/>
      <c r="AP252" s="18"/>
      <c r="AQ252" s="18"/>
      <c r="AR252" s="18"/>
      <c r="AS252" s="18"/>
      <c r="AT252" s="18"/>
      <c r="AU252" s="18"/>
      <c r="AV252" s="18"/>
      <c r="AW252" s="18"/>
      <c r="AX252" s="18"/>
      <c r="AY252" s="18"/>
      <c r="AZ252" s="18"/>
      <c r="BA252" s="18"/>
      <c r="BB252" s="18"/>
      <c r="BC252" s="18"/>
      <c r="BD252" s="18"/>
      <c r="BE252" s="18"/>
      <c r="BF252" s="18"/>
      <c r="BG252" s="18"/>
      <c r="BH252" s="18"/>
      <c r="BI252" s="18"/>
      <c r="BJ252" s="18"/>
    </row>
    <row r="253" spans="1:62" ht="18.75" x14ac:dyDescent="0.3">
      <c r="A253" s="107" t="s">
        <v>27</v>
      </c>
      <c r="B253" s="98">
        <f t="shared" si="295"/>
        <v>48684.6</v>
      </c>
      <c r="C253" s="98">
        <f t="shared" si="295"/>
        <v>21389.1</v>
      </c>
      <c r="D253" s="98">
        <f t="shared" si="295"/>
        <v>18123.900000000001</v>
      </c>
      <c r="E253" s="98">
        <f t="shared" si="295"/>
        <v>18123.900000000001</v>
      </c>
      <c r="F253" s="121">
        <f t="shared" si="291"/>
        <v>37.227172452890649</v>
      </c>
      <c r="G253" s="121">
        <f t="shared" si="292"/>
        <v>84.734280544763465</v>
      </c>
      <c r="H253" s="98">
        <f>SUM(H181,H199,H229)</f>
        <v>3268.5</v>
      </c>
      <c r="I253" s="98">
        <f t="shared" si="296"/>
        <v>1925.1</v>
      </c>
      <c r="J253" s="98">
        <f t="shared" si="296"/>
        <v>3376.3999999999996</v>
      </c>
      <c r="K253" s="98">
        <f t="shared" si="296"/>
        <v>3242.1000000000004</v>
      </c>
      <c r="L253" s="98">
        <f t="shared" si="296"/>
        <v>3455.6000000000004</v>
      </c>
      <c r="M253" s="98">
        <f t="shared" si="296"/>
        <v>2688.3</v>
      </c>
      <c r="N253" s="98">
        <f t="shared" si="296"/>
        <v>4089.3999999999996</v>
      </c>
      <c r="O253" s="98">
        <f t="shared" si="296"/>
        <v>3486.4</v>
      </c>
      <c r="P253" s="98">
        <f t="shared" si="296"/>
        <v>4034.9</v>
      </c>
      <c r="Q253" s="98">
        <f t="shared" si="296"/>
        <v>3523</v>
      </c>
      <c r="R253" s="98">
        <f t="shared" si="296"/>
        <v>3164.3</v>
      </c>
      <c r="S253" s="98">
        <f t="shared" si="296"/>
        <v>3259</v>
      </c>
      <c r="T253" s="98">
        <f t="shared" si="296"/>
        <v>4114.3999999999996</v>
      </c>
      <c r="U253" s="98">
        <f t="shared" si="296"/>
        <v>0</v>
      </c>
      <c r="V253" s="98">
        <f t="shared" si="296"/>
        <v>2229.6999999999998</v>
      </c>
      <c r="W253" s="98">
        <f t="shared" si="296"/>
        <v>0</v>
      </c>
      <c r="X253" s="98">
        <f t="shared" si="296"/>
        <v>2507.1999999999998</v>
      </c>
      <c r="Y253" s="98">
        <f t="shared" si="296"/>
        <v>0</v>
      </c>
      <c r="Z253" s="98">
        <f t="shared" si="296"/>
        <v>4352.3</v>
      </c>
      <c r="AA253" s="98">
        <f t="shared" si="296"/>
        <v>0</v>
      </c>
      <c r="AB253" s="98">
        <f t="shared" si="296"/>
        <v>2664.2</v>
      </c>
      <c r="AC253" s="98">
        <f t="shared" si="296"/>
        <v>0</v>
      </c>
      <c r="AD253" s="98">
        <f t="shared" si="296"/>
        <v>11427.7</v>
      </c>
      <c r="AE253" s="98">
        <f t="shared" si="296"/>
        <v>0</v>
      </c>
      <c r="AF253" s="43"/>
      <c r="AG253" s="15"/>
      <c r="AH253" s="15"/>
      <c r="AI253" s="15"/>
      <c r="AJ253" s="18"/>
      <c r="AK253" s="18"/>
      <c r="AL253" s="18"/>
      <c r="AM253" s="18"/>
      <c r="AN253" s="18"/>
      <c r="AO253" s="18"/>
      <c r="AP253" s="18"/>
      <c r="AQ253" s="18"/>
      <c r="AR253" s="18"/>
      <c r="AS253" s="18"/>
      <c r="AT253" s="18"/>
      <c r="AU253" s="18"/>
      <c r="AV253" s="18"/>
      <c r="AW253" s="18"/>
      <c r="AX253" s="18"/>
      <c r="AY253" s="18"/>
      <c r="AZ253" s="18"/>
      <c r="BA253" s="18"/>
      <c r="BB253" s="18"/>
      <c r="BC253" s="18"/>
      <c r="BD253" s="18"/>
      <c r="BE253" s="18"/>
      <c r="BF253" s="18"/>
      <c r="BG253" s="18"/>
      <c r="BH253" s="18"/>
      <c r="BI253" s="18"/>
      <c r="BJ253" s="18"/>
    </row>
    <row r="254" spans="1:62" ht="18.75" x14ac:dyDescent="0.3">
      <c r="A254" s="107" t="s">
        <v>124</v>
      </c>
      <c r="B254" s="98">
        <f>SUM(B183,B201,B231)</f>
        <v>0</v>
      </c>
      <c r="C254" s="98">
        <f>SUM(C183,C201,C231)</f>
        <v>0</v>
      </c>
      <c r="D254" s="98">
        <f>SUM(D183,D201,D231)</f>
        <v>0</v>
      </c>
      <c r="E254" s="98">
        <f>SUM(E183,E201,E231)</f>
        <v>0</v>
      </c>
      <c r="F254" s="121">
        <f t="shared" si="291"/>
        <v>0</v>
      </c>
      <c r="G254" s="121">
        <f t="shared" si="292"/>
        <v>0</v>
      </c>
      <c r="H254" s="98">
        <f>SUM(H183,H201,H231)</f>
        <v>0</v>
      </c>
      <c r="I254" s="98">
        <f t="shared" ref="I254:AE254" si="297">SUM(I183,I201,I231)</f>
        <v>0</v>
      </c>
      <c r="J254" s="98">
        <f t="shared" si="297"/>
        <v>0</v>
      </c>
      <c r="K254" s="98">
        <f t="shared" si="297"/>
        <v>0</v>
      </c>
      <c r="L254" s="98">
        <f t="shared" si="297"/>
        <v>0</v>
      </c>
      <c r="M254" s="98">
        <f t="shared" si="297"/>
        <v>0</v>
      </c>
      <c r="N254" s="98">
        <f t="shared" si="297"/>
        <v>0</v>
      </c>
      <c r="O254" s="98">
        <f t="shared" si="297"/>
        <v>0</v>
      </c>
      <c r="P254" s="98">
        <f t="shared" si="297"/>
        <v>0</v>
      </c>
      <c r="Q254" s="98">
        <f t="shared" si="297"/>
        <v>0</v>
      </c>
      <c r="R254" s="98">
        <f t="shared" si="297"/>
        <v>0</v>
      </c>
      <c r="S254" s="98">
        <f t="shared" si="297"/>
        <v>0</v>
      </c>
      <c r="T254" s="98">
        <f t="shared" si="297"/>
        <v>0</v>
      </c>
      <c r="U254" s="98">
        <f t="shared" si="297"/>
        <v>0</v>
      </c>
      <c r="V254" s="98">
        <f t="shared" si="297"/>
        <v>0</v>
      </c>
      <c r="W254" s="98">
        <f t="shared" si="297"/>
        <v>0</v>
      </c>
      <c r="X254" s="98">
        <f t="shared" si="297"/>
        <v>0</v>
      </c>
      <c r="Y254" s="98">
        <f t="shared" si="297"/>
        <v>0</v>
      </c>
      <c r="Z254" s="98">
        <f t="shared" si="297"/>
        <v>0</v>
      </c>
      <c r="AA254" s="98">
        <f t="shared" si="297"/>
        <v>0</v>
      </c>
      <c r="AB254" s="98">
        <f t="shared" si="297"/>
        <v>0</v>
      </c>
      <c r="AC254" s="98">
        <f t="shared" si="297"/>
        <v>0</v>
      </c>
      <c r="AD254" s="98">
        <f t="shared" si="297"/>
        <v>0</v>
      </c>
      <c r="AE254" s="98">
        <f t="shared" si="297"/>
        <v>0</v>
      </c>
      <c r="AF254" s="43"/>
      <c r="AG254" s="15"/>
      <c r="AH254" s="15"/>
      <c r="AI254" s="15"/>
      <c r="AJ254" s="18"/>
      <c r="AK254" s="18"/>
      <c r="AL254" s="18"/>
      <c r="AM254" s="18"/>
      <c r="AN254" s="18"/>
      <c r="AO254" s="18"/>
      <c r="AP254" s="18"/>
      <c r="AQ254" s="18"/>
      <c r="AR254" s="18"/>
      <c r="AS254" s="18"/>
      <c r="AT254" s="18"/>
      <c r="AU254" s="18"/>
      <c r="AV254" s="18"/>
      <c r="AW254" s="18"/>
      <c r="AX254" s="18"/>
      <c r="AY254" s="18"/>
      <c r="AZ254" s="18"/>
      <c r="BA254" s="18"/>
      <c r="BB254" s="18"/>
      <c r="BC254" s="18"/>
      <c r="BD254" s="18"/>
      <c r="BE254" s="18"/>
      <c r="BF254" s="18"/>
      <c r="BG254" s="18"/>
      <c r="BH254" s="18"/>
      <c r="BI254" s="18"/>
      <c r="BJ254" s="18"/>
    </row>
    <row r="255" spans="1:62" ht="20.25" x14ac:dyDescent="0.25">
      <c r="A255" s="141" t="s">
        <v>37</v>
      </c>
      <c r="B255" s="142"/>
      <c r="C255" s="142"/>
      <c r="D255" s="142"/>
      <c r="E255" s="142"/>
      <c r="F255" s="142"/>
      <c r="G255" s="142"/>
      <c r="H255" s="142"/>
      <c r="I255" s="142"/>
      <c r="J255" s="142"/>
      <c r="K255" s="142"/>
      <c r="L255" s="142"/>
      <c r="M255" s="142"/>
      <c r="N255" s="142"/>
      <c r="O255" s="142"/>
      <c r="P255" s="142"/>
      <c r="Q255" s="142"/>
      <c r="R255" s="142"/>
      <c r="S255" s="142"/>
      <c r="T255" s="142"/>
      <c r="U255" s="142"/>
      <c r="V255" s="142"/>
      <c r="W255" s="142"/>
      <c r="X255" s="142"/>
      <c r="Y255" s="142"/>
      <c r="Z255" s="142"/>
      <c r="AA255" s="142"/>
      <c r="AB255" s="142"/>
      <c r="AC255" s="142"/>
      <c r="AD255" s="145"/>
      <c r="AE255" s="13"/>
      <c r="AF255" s="36"/>
      <c r="AG255" s="15"/>
      <c r="AH255" s="15"/>
      <c r="AI255" s="15"/>
      <c r="AJ255" s="18"/>
      <c r="AK255" s="18"/>
      <c r="AL255" s="18"/>
      <c r="AM255" s="18"/>
      <c r="AN255" s="18"/>
      <c r="AO255" s="18"/>
      <c r="AP255" s="18"/>
      <c r="AQ255" s="18"/>
      <c r="AR255" s="18"/>
      <c r="AS255" s="18"/>
      <c r="AT255" s="18"/>
      <c r="AU255" s="18"/>
      <c r="AV255" s="18"/>
      <c r="AW255" s="18"/>
      <c r="AX255" s="18"/>
      <c r="AY255" s="18"/>
      <c r="AZ255" s="18"/>
      <c r="BA255" s="18"/>
      <c r="BB255" s="18"/>
      <c r="BC255" s="18"/>
      <c r="BD255" s="18"/>
      <c r="BE255" s="18"/>
      <c r="BF255" s="18"/>
      <c r="BG255" s="18"/>
      <c r="BH255" s="18"/>
      <c r="BI255" s="18"/>
      <c r="BJ255" s="18"/>
    </row>
    <row r="256" spans="1:62" ht="20.25" x14ac:dyDescent="0.25">
      <c r="A256" s="87" t="s">
        <v>119</v>
      </c>
      <c r="B256" s="104"/>
      <c r="C256" s="104"/>
      <c r="D256" s="104"/>
      <c r="E256" s="104"/>
      <c r="F256" s="105"/>
      <c r="G256" s="105"/>
      <c r="H256" s="104"/>
      <c r="I256" s="104"/>
      <c r="J256" s="104"/>
      <c r="K256" s="104"/>
      <c r="L256" s="104"/>
      <c r="M256" s="104"/>
      <c r="N256" s="104"/>
      <c r="O256" s="104"/>
      <c r="P256" s="104"/>
      <c r="Q256" s="104"/>
      <c r="R256" s="104"/>
      <c r="S256" s="104"/>
      <c r="T256" s="104"/>
      <c r="U256" s="104"/>
      <c r="V256" s="104"/>
      <c r="W256" s="104"/>
      <c r="X256" s="104"/>
      <c r="Y256" s="104"/>
      <c r="Z256" s="104"/>
      <c r="AA256" s="104"/>
      <c r="AB256" s="104"/>
      <c r="AC256" s="104"/>
      <c r="AD256" s="104"/>
      <c r="AE256" s="104"/>
      <c r="AF256" s="43"/>
      <c r="AG256" s="15"/>
      <c r="AH256" s="15"/>
      <c r="AI256" s="15"/>
      <c r="AJ256" s="18"/>
      <c r="AK256" s="18"/>
      <c r="AL256" s="18"/>
      <c r="AM256" s="18"/>
      <c r="AN256" s="18"/>
      <c r="AO256" s="18"/>
      <c r="AP256" s="18"/>
      <c r="AQ256" s="18"/>
      <c r="AR256" s="18"/>
      <c r="AS256" s="18"/>
      <c r="AT256" s="18"/>
      <c r="AU256" s="18"/>
      <c r="AV256" s="18"/>
      <c r="AW256" s="18"/>
      <c r="AX256" s="18"/>
      <c r="AY256" s="18"/>
      <c r="AZ256" s="18"/>
      <c r="BA256" s="18"/>
      <c r="BB256" s="18"/>
      <c r="BC256" s="18"/>
      <c r="BD256" s="18"/>
      <c r="BE256" s="18"/>
      <c r="BF256" s="18"/>
      <c r="BG256" s="18"/>
      <c r="BH256" s="18"/>
      <c r="BI256" s="18"/>
      <c r="BJ256" s="18"/>
    </row>
    <row r="257" spans="1:62" ht="20.25" x14ac:dyDescent="0.25">
      <c r="A257" s="141" t="s">
        <v>88</v>
      </c>
      <c r="B257" s="142" t="s">
        <v>38</v>
      </c>
      <c r="C257" s="142"/>
      <c r="D257" s="142"/>
      <c r="E257" s="142"/>
      <c r="F257" s="142"/>
      <c r="G257" s="142"/>
      <c r="H257" s="142"/>
      <c r="I257" s="142"/>
      <c r="J257" s="142"/>
      <c r="K257" s="142"/>
      <c r="L257" s="142"/>
      <c r="M257" s="142"/>
      <c r="N257" s="142"/>
      <c r="O257" s="142"/>
      <c r="P257" s="142"/>
      <c r="Q257" s="142"/>
      <c r="R257" s="142"/>
      <c r="S257" s="142"/>
      <c r="T257" s="142"/>
      <c r="U257" s="142"/>
      <c r="V257" s="142"/>
      <c r="W257" s="142"/>
      <c r="X257" s="142"/>
      <c r="Y257" s="142"/>
      <c r="Z257" s="142"/>
      <c r="AA257" s="142"/>
      <c r="AB257" s="142"/>
      <c r="AC257" s="142"/>
      <c r="AD257" s="142"/>
      <c r="AE257" s="13"/>
      <c r="AF257" s="36"/>
      <c r="AG257" s="15"/>
      <c r="AH257" s="15"/>
      <c r="AI257" s="15"/>
      <c r="AJ257" s="18"/>
      <c r="AK257" s="18"/>
      <c r="AL257" s="18"/>
      <c r="AM257" s="18"/>
      <c r="AN257" s="18"/>
      <c r="AO257" s="18"/>
      <c r="AP257" s="18"/>
      <c r="AQ257" s="18"/>
      <c r="AR257" s="18"/>
      <c r="AS257" s="18"/>
      <c r="AT257" s="18"/>
      <c r="AU257" s="18"/>
      <c r="AV257" s="18"/>
      <c r="AW257" s="18"/>
      <c r="AX257" s="18"/>
      <c r="AY257" s="18"/>
      <c r="AZ257" s="18"/>
      <c r="BA257" s="18"/>
      <c r="BB257" s="18"/>
      <c r="BC257" s="18"/>
      <c r="BD257" s="18"/>
      <c r="BE257" s="18"/>
      <c r="BF257" s="18"/>
      <c r="BG257" s="18"/>
      <c r="BH257" s="18"/>
      <c r="BI257" s="18"/>
      <c r="BJ257" s="18"/>
    </row>
    <row r="258" spans="1:62" ht="18.75" x14ac:dyDescent="0.3">
      <c r="A258" s="19" t="s">
        <v>25</v>
      </c>
      <c r="B258" s="13">
        <f>H258+J258+L258+N258+P258+R258+T258+V258+X258+Z258+AB258+AD258</f>
        <v>326661.69999999995</v>
      </c>
      <c r="C258" s="13">
        <f>C259+C260+C262+C263</f>
        <v>0</v>
      </c>
      <c r="D258" s="13">
        <f>D259+D260+D262+D263</f>
        <v>0</v>
      </c>
      <c r="E258" s="13">
        <f>E259+E260+E262+E263</f>
        <v>0</v>
      </c>
      <c r="F258" s="122">
        <f t="shared" ref="F258:F263" si="298">IFERROR(E258/B258*100,0)</f>
        <v>0</v>
      </c>
      <c r="G258" s="122">
        <f t="shared" ref="G258:G263" si="299">IFERROR(E258/C258*100,0)</f>
        <v>0</v>
      </c>
      <c r="H258" s="13">
        <f t="shared" ref="H258" si="300">H259+H260+H262+H263</f>
        <v>0</v>
      </c>
      <c r="I258" s="13">
        <f>I259+I260+I262+I263</f>
        <v>0</v>
      </c>
      <c r="J258" s="13">
        <f t="shared" ref="J258" si="301">J259+J260+J262+J263</f>
        <v>0</v>
      </c>
      <c r="K258" s="13">
        <f>K259+K260+K262+K263</f>
        <v>0</v>
      </c>
      <c r="L258" s="13">
        <f t="shared" ref="L258" si="302">L259+L260+L262+L263</f>
        <v>0</v>
      </c>
      <c r="M258" s="13">
        <f>M259+M260+M262+M263</f>
        <v>0</v>
      </c>
      <c r="N258" s="13">
        <f t="shared" ref="N258" si="303">N259+N260+N262+N263</f>
        <v>0</v>
      </c>
      <c r="O258" s="13">
        <f>O259+O260+O262+O263</f>
        <v>0</v>
      </c>
      <c r="P258" s="13">
        <f t="shared" ref="P258" si="304">P259+P260+P262+P263</f>
        <v>0</v>
      </c>
      <c r="Q258" s="13">
        <f>Q259+Q260+Q262+Q263</f>
        <v>0</v>
      </c>
      <c r="R258" s="13">
        <f t="shared" ref="R258" si="305">R259+R260+R262+R263</f>
        <v>0</v>
      </c>
      <c r="S258" s="13">
        <f>S259+S260+S262+S263</f>
        <v>0</v>
      </c>
      <c r="T258" s="13">
        <f t="shared" ref="T258" si="306">T259+T260+T262+T263</f>
        <v>0</v>
      </c>
      <c r="U258" s="13">
        <f>U259+U260+U262+U263</f>
        <v>0</v>
      </c>
      <c r="V258" s="13">
        <f t="shared" ref="V258" si="307">V259+V260+V262+V263</f>
        <v>0</v>
      </c>
      <c r="W258" s="13">
        <f>W259+W260+W262+W263</f>
        <v>0</v>
      </c>
      <c r="X258" s="13">
        <f t="shared" ref="X258" si="308">X259+X260+X262+X263</f>
        <v>14196.800000000001</v>
      </c>
      <c r="Y258" s="13">
        <f>Y259+Y260+Y262+Y263</f>
        <v>0</v>
      </c>
      <c r="Z258" s="13">
        <f>Z259+Z260+Z262+Z263</f>
        <v>0</v>
      </c>
      <c r="AA258" s="13">
        <f>AA259+AA260+AA262+AA263</f>
        <v>0</v>
      </c>
      <c r="AB258" s="13">
        <f t="shared" ref="AB258" si="309">AB259+AB260+AB262+AB263</f>
        <v>11503.3</v>
      </c>
      <c r="AC258" s="13">
        <f>AC259+AC260+AC262+AC263</f>
        <v>0</v>
      </c>
      <c r="AD258" s="13">
        <f t="shared" ref="AD258" si="310">AD259+AD260+AD262+AD263</f>
        <v>300961.59999999998</v>
      </c>
      <c r="AE258" s="13">
        <f>AE259+AE260+AE262+AE263</f>
        <v>0</v>
      </c>
      <c r="AF258" s="36"/>
      <c r="AG258" s="15"/>
      <c r="AH258" s="15"/>
      <c r="AI258" s="15"/>
      <c r="AJ258" s="18"/>
      <c r="AK258" s="18"/>
      <c r="AL258" s="18"/>
      <c r="AM258" s="18"/>
      <c r="AN258" s="18"/>
      <c r="AO258" s="18"/>
      <c r="AP258" s="18"/>
      <c r="AQ258" s="18"/>
      <c r="AR258" s="18"/>
      <c r="AS258" s="18"/>
      <c r="AT258" s="18"/>
      <c r="AU258" s="18"/>
      <c r="AV258" s="18"/>
      <c r="AW258" s="18"/>
      <c r="AX258" s="18"/>
      <c r="AY258" s="18"/>
      <c r="AZ258" s="18"/>
      <c r="BA258" s="18"/>
      <c r="BB258" s="18"/>
      <c r="BC258" s="18"/>
      <c r="BD258" s="18"/>
      <c r="BE258" s="18"/>
      <c r="BF258" s="18"/>
      <c r="BG258" s="18"/>
      <c r="BH258" s="18"/>
      <c r="BI258" s="18"/>
      <c r="BJ258" s="18"/>
    </row>
    <row r="259" spans="1:62" ht="18.75" x14ac:dyDescent="0.3">
      <c r="A259" s="22" t="s">
        <v>26</v>
      </c>
      <c r="B259" s="23">
        <f t="shared" ref="B259:E263" si="311">B266</f>
        <v>293913.19999999995</v>
      </c>
      <c r="C259" s="23">
        <f t="shared" si="311"/>
        <v>0</v>
      </c>
      <c r="D259" s="23">
        <f t="shared" si="311"/>
        <v>0</v>
      </c>
      <c r="E259" s="23">
        <f t="shared" si="311"/>
        <v>0</v>
      </c>
      <c r="F259" s="121">
        <f t="shared" si="298"/>
        <v>0</v>
      </c>
      <c r="G259" s="121">
        <f t="shared" si="299"/>
        <v>0</v>
      </c>
      <c r="H259" s="23">
        <f>H266</f>
        <v>0</v>
      </c>
      <c r="I259" s="23">
        <f t="shared" ref="I259:AE263" si="312">I266</f>
        <v>0</v>
      </c>
      <c r="J259" s="23">
        <f t="shared" si="312"/>
        <v>0</v>
      </c>
      <c r="K259" s="23">
        <f t="shared" si="312"/>
        <v>0</v>
      </c>
      <c r="L259" s="23">
        <f t="shared" si="312"/>
        <v>0</v>
      </c>
      <c r="M259" s="23">
        <f t="shared" si="312"/>
        <v>0</v>
      </c>
      <c r="N259" s="23">
        <f t="shared" si="312"/>
        <v>0</v>
      </c>
      <c r="O259" s="23">
        <f t="shared" si="312"/>
        <v>0</v>
      </c>
      <c r="P259" s="23">
        <f t="shared" si="312"/>
        <v>0</v>
      </c>
      <c r="Q259" s="23">
        <f t="shared" si="312"/>
        <v>0</v>
      </c>
      <c r="R259" s="23">
        <f t="shared" si="312"/>
        <v>0</v>
      </c>
      <c r="S259" s="23">
        <f t="shared" si="312"/>
        <v>0</v>
      </c>
      <c r="T259" s="23">
        <f t="shared" si="312"/>
        <v>0</v>
      </c>
      <c r="U259" s="23">
        <f t="shared" si="312"/>
        <v>0</v>
      </c>
      <c r="V259" s="23">
        <f t="shared" si="312"/>
        <v>0</v>
      </c>
      <c r="W259" s="23">
        <f t="shared" si="312"/>
        <v>0</v>
      </c>
      <c r="X259" s="23">
        <f t="shared" si="312"/>
        <v>12777.1</v>
      </c>
      <c r="Y259" s="23">
        <f t="shared" si="312"/>
        <v>0</v>
      </c>
      <c r="Z259" s="23">
        <f t="shared" si="312"/>
        <v>0</v>
      </c>
      <c r="AA259" s="23">
        <f t="shared" si="312"/>
        <v>0</v>
      </c>
      <c r="AB259" s="23">
        <f t="shared" si="312"/>
        <v>10353</v>
      </c>
      <c r="AC259" s="23">
        <f t="shared" si="312"/>
        <v>0</v>
      </c>
      <c r="AD259" s="23">
        <f t="shared" si="312"/>
        <v>270783.09999999998</v>
      </c>
      <c r="AE259" s="23">
        <f t="shared" si="312"/>
        <v>0</v>
      </c>
      <c r="AF259" s="36"/>
      <c r="AG259" s="15"/>
      <c r="AH259" s="15"/>
      <c r="AI259" s="15"/>
      <c r="AJ259" s="18"/>
      <c r="AK259" s="18"/>
      <c r="AL259" s="18"/>
      <c r="AM259" s="18"/>
      <c r="AN259" s="18"/>
      <c r="AO259" s="18"/>
      <c r="AP259" s="18"/>
      <c r="AQ259" s="18"/>
      <c r="AR259" s="18"/>
      <c r="AS259" s="18"/>
      <c r="AT259" s="18"/>
      <c r="AU259" s="18"/>
      <c r="AV259" s="18"/>
      <c r="AW259" s="18"/>
      <c r="AX259" s="18"/>
      <c r="AY259" s="18"/>
      <c r="AZ259" s="18"/>
      <c r="BA259" s="18"/>
      <c r="BB259" s="18"/>
      <c r="BC259" s="18"/>
      <c r="BD259" s="18"/>
      <c r="BE259" s="18"/>
      <c r="BF259" s="18"/>
      <c r="BG259" s="18"/>
      <c r="BH259" s="18"/>
      <c r="BI259" s="18"/>
      <c r="BJ259" s="18"/>
    </row>
    <row r="260" spans="1:62" ht="18.75" x14ac:dyDescent="0.3">
      <c r="A260" s="22" t="s">
        <v>27</v>
      </c>
      <c r="B260" s="23">
        <f t="shared" si="311"/>
        <v>32748.5</v>
      </c>
      <c r="C260" s="23">
        <f t="shared" si="311"/>
        <v>0</v>
      </c>
      <c r="D260" s="23">
        <f t="shared" si="311"/>
        <v>0</v>
      </c>
      <c r="E260" s="23">
        <f t="shared" si="311"/>
        <v>0</v>
      </c>
      <c r="F260" s="121">
        <f t="shared" si="298"/>
        <v>0</v>
      </c>
      <c r="G260" s="121">
        <f t="shared" si="299"/>
        <v>0</v>
      </c>
      <c r="H260" s="23">
        <f>H267</f>
        <v>0</v>
      </c>
      <c r="I260" s="23">
        <f t="shared" si="312"/>
        <v>0</v>
      </c>
      <c r="J260" s="23">
        <f t="shared" si="312"/>
        <v>0</v>
      </c>
      <c r="K260" s="23">
        <f t="shared" si="312"/>
        <v>0</v>
      </c>
      <c r="L260" s="23">
        <f t="shared" si="312"/>
        <v>0</v>
      </c>
      <c r="M260" s="23">
        <f t="shared" si="312"/>
        <v>0</v>
      </c>
      <c r="N260" s="23">
        <f t="shared" si="312"/>
        <v>0</v>
      </c>
      <c r="O260" s="23">
        <f t="shared" si="312"/>
        <v>0</v>
      </c>
      <c r="P260" s="23">
        <f t="shared" si="312"/>
        <v>0</v>
      </c>
      <c r="Q260" s="23">
        <f t="shared" si="312"/>
        <v>0</v>
      </c>
      <c r="R260" s="23">
        <f t="shared" si="312"/>
        <v>0</v>
      </c>
      <c r="S260" s="23">
        <f t="shared" si="312"/>
        <v>0</v>
      </c>
      <c r="T260" s="23">
        <f t="shared" si="312"/>
        <v>0</v>
      </c>
      <c r="U260" s="23">
        <f t="shared" si="312"/>
        <v>0</v>
      </c>
      <c r="V260" s="23">
        <f t="shared" si="312"/>
        <v>0</v>
      </c>
      <c r="W260" s="23">
        <f t="shared" si="312"/>
        <v>0</v>
      </c>
      <c r="X260" s="23">
        <f t="shared" si="312"/>
        <v>1419.7</v>
      </c>
      <c r="Y260" s="23">
        <f t="shared" si="312"/>
        <v>0</v>
      </c>
      <c r="Z260" s="23">
        <f t="shared" si="312"/>
        <v>0</v>
      </c>
      <c r="AA260" s="23">
        <f t="shared" si="312"/>
        <v>0</v>
      </c>
      <c r="AB260" s="23">
        <f t="shared" si="312"/>
        <v>1150.3</v>
      </c>
      <c r="AC260" s="23">
        <f t="shared" si="312"/>
        <v>0</v>
      </c>
      <c r="AD260" s="23">
        <f t="shared" si="312"/>
        <v>30178.5</v>
      </c>
      <c r="AE260" s="23">
        <f t="shared" si="312"/>
        <v>0</v>
      </c>
      <c r="AF260" s="23"/>
      <c r="AG260" s="15"/>
      <c r="AH260" s="15"/>
      <c r="AI260" s="15"/>
      <c r="AJ260" s="18"/>
      <c r="AK260" s="18"/>
      <c r="AL260" s="18"/>
      <c r="AM260" s="18"/>
      <c r="AN260" s="18"/>
      <c r="AO260" s="18"/>
      <c r="AP260" s="18"/>
      <c r="AQ260" s="18"/>
      <c r="AR260" s="18"/>
      <c r="AS260" s="18"/>
      <c r="AT260" s="18"/>
      <c r="AU260" s="18"/>
      <c r="AV260" s="18"/>
      <c r="AW260" s="18"/>
      <c r="AX260" s="18"/>
      <c r="AY260" s="18"/>
      <c r="AZ260" s="18"/>
      <c r="BA260" s="18"/>
      <c r="BB260" s="18"/>
      <c r="BC260" s="18"/>
      <c r="BD260" s="18"/>
      <c r="BE260" s="18"/>
      <c r="BF260" s="18"/>
      <c r="BG260" s="18"/>
      <c r="BH260" s="18"/>
      <c r="BI260" s="18"/>
      <c r="BJ260" s="18"/>
    </row>
    <row r="261" spans="1:62" ht="131.25" x14ac:dyDescent="0.3">
      <c r="A261" s="22" t="s">
        <v>30</v>
      </c>
      <c r="B261" s="23">
        <f t="shared" si="311"/>
        <v>32657.1</v>
      </c>
      <c r="C261" s="23">
        <f t="shared" si="311"/>
        <v>0</v>
      </c>
      <c r="D261" s="23">
        <f t="shared" si="311"/>
        <v>0</v>
      </c>
      <c r="E261" s="23">
        <f t="shared" si="311"/>
        <v>0</v>
      </c>
      <c r="F261" s="121">
        <f t="shared" si="298"/>
        <v>0</v>
      </c>
      <c r="G261" s="121">
        <f t="shared" si="299"/>
        <v>0</v>
      </c>
      <c r="H261" s="23">
        <f>H268</f>
        <v>0</v>
      </c>
      <c r="I261" s="23">
        <f t="shared" si="312"/>
        <v>0</v>
      </c>
      <c r="J261" s="23">
        <f t="shared" si="312"/>
        <v>0</v>
      </c>
      <c r="K261" s="23">
        <f t="shared" si="312"/>
        <v>0</v>
      </c>
      <c r="L261" s="23">
        <f t="shared" si="312"/>
        <v>0</v>
      </c>
      <c r="M261" s="23">
        <f t="shared" si="312"/>
        <v>0</v>
      </c>
      <c r="N261" s="23">
        <f t="shared" si="312"/>
        <v>0</v>
      </c>
      <c r="O261" s="23">
        <f t="shared" si="312"/>
        <v>0</v>
      </c>
      <c r="P261" s="23">
        <f t="shared" si="312"/>
        <v>0</v>
      </c>
      <c r="Q261" s="23">
        <f t="shared" si="312"/>
        <v>0</v>
      </c>
      <c r="R261" s="23">
        <f t="shared" si="312"/>
        <v>0</v>
      </c>
      <c r="S261" s="23">
        <f t="shared" si="312"/>
        <v>0</v>
      </c>
      <c r="T261" s="23">
        <f t="shared" si="312"/>
        <v>0</v>
      </c>
      <c r="U261" s="23">
        <f t="shared" si="312"/>
        <v>0</v>
      </c>
      <c r="V261" s="23">
        <f t="shared" si="312"/>
        <v>0</v>
      </c>
      <c r="W261" s="23">
        <f t="shared" si="312"/>
        <v>0</v>
      </c>
      <c r="X261" s="23">
        <f t="shared" si="312"/>
        <v>1419.7</v>
      </c>
      <c r="Y261" s="23">
        <f t="shared" si="312"/>
        <v>0</v>
      </c>
      <c r="Z261" s="23">
        <f t="shared" si="312"/>
        <v>0</v>
      </c>
      <c r="AA261" s="23">
        <f t="shared" si="312"/>
        <v>0</v>
      </c>
      <c r="AB261" s="23">
        <f t="shared" si="312"/>
        <v>1150.3</v>
      </c>
      <c r="AC261" s="23">
        <f t="shared" si="312"/>
        <v>0</v>
      </c>
      <c r="AD261" s="23">
        <f t="shared" si="312"/>
        <v>30087.1</v>
      </c>
      <c r="AE261" s="23">
        <f t="shared" si="312"/>
        <v>0</v>
      </c>
      <c r="AF261" s="23" t="s">
        <v>139</v>
      </c>
      <c r="AG261" s="15"/>
      <c r="AH261" s="15"/>
      <c r="AI261" s="15"/>
      <c r="AJ261" s="18"/>
      <c r="AK261" s="18"/>
      <c r="AL261" s="18"/>
      <c r="AM261" s="18"/>
      <c r="AN261" s="18"/>
      <c r="AO261" s="18"/>
      <c r="AP261" s="18"/>
      <c r="AQ261" s="18"/>
      <c r="AR261" s="18"/>
      <c r="AS261" s="18"/>
      <c r="AT261" s="18"/>
      <c r="AU261" s="18"/>
      <c r="AV261" s="18"/>
      <c r="AW261" s="18"/>
      <c r="AX261" s="18"/>
      <c r="AY261" s="18"/>
      <c r="AZ261" s="18"/>
      <c r="BA261" s="18"/>
      <c r="BB261" s="18"/>
      <c r="BC261" s="18"/>
      <c r="BD261" s="18"/>
      <c r="BE261" s="18"/>
      <c r="BF261" s="18"/>
      <c r="BG261" s="18"/>
      <c r="BH261" s="18"/>
      <c r="BI261" s="18"/>
      <c r="BJ261" s="18"/>
    </row>
    <row r="262" spans="1:62" ht="18.75" x14ac:dyDescent="0.3">
      <c r="A262" s="22" t="s">
        <v>28</v>
      </c>
      <c r="B262" s="13">
        <f t="shared" si="311"/>
        <v>0</v>
      </c>
      <c r="C262" s="13">
        <f t="shared" si="311"/>
        <v>0</v>
      </c>
      <c r="D262" s="13">
        <f t="shared" si="311"/>
        <v>0</v>
      </c>
      <c r="E262" s="13">
        <f t="shared" si="311"/>
        <v>0</v>
      </c>
      <c r="F262" s="122">
        <f t="shared" si="298"/>
        <v>0</v>
      </c>
      <c r="G262" s="122">
        <f t="shared" si="299"/>
        <v>0</v>
      </c>
      <c r="H262" s="13">
        <f>H269</f>
        <v>0</v>
      </c>
      <c r="I262" s="13">
        <f t="shared" si="312"/>
        <v>0</v>
      </c>
      <c r="J262" s="13">
        <f t="shared" si="312"/>
        <v>0</v>
      </c>
      <c r="K262" s="13">
        <f t="shared" si="312"/>
        <v>0</v>
      </c>
      <c r="L262" s="13">
        <f t="shared" si="312"/>
        <v>0</v>
      </c>
      <c r="M262" s="13">
        <f t="shared" si="312"/>
        <v>0</v>
      </c>
      <c r="N262" s="13">
        <f t="shared" si="312"/>
        <v>0</v>
      </c>
      <c r="O262" s="13">
        <f t="shared" si="312"/>
        <v>0</v>
      </c>
      <c r="P262" s="13">
        <f t="shared" si="312"/>
        <v>0</v>
      </c>
      <c r="Q262" s="13">
        <f t="shared" si="312"/>
        <v>0</v>
      </c>
      <c r="R262" s="13">
        <f t="shared" si="312"/>
        <v>0</v>
      </c>
      <c r="S262" s="13">
        <f t="shared" si="312"/>
        <v>0</v>
      </c>
      <c r="T262" s="13">
        <f t="shared" si="312"/>
        <v>0</v>
      </c>
      <c r="U262" s="13">
        <f t="shared" si="312"/>
        <v>0</v>
      </c>
      <c r="V262" s="13">
        <f t="shared" si="312"/>
        <v>0</v>
      </c>
      <c r="W262" s="13">
        <f t="shared" si="312"/>
        <v>0</v>
      </c>
      <c r="X262" s="13">
        <f t="shared" si="312"/>
        <v>0</v>
      </c>
      <c r="Y262" s="13">
        <f t="shared" si="312"/>
        <v>0</v>
      </c>
      <c r="Z262" s="13">
        <f t="shared" si="312"/>
        <v>0</v>
      </c>
      <c r="AA262" s="13">
        <f t="shared" si="312"/>
        <v>0</v>
      </c>
      <c r="AB262" s="13">
        <f t="shared" si="312"/>
        <v>0</v>
      </c>
      <c r="AC262" s="13">
        <f t="shared" si="312"/>
        <v>0</v>
      </c>
      <c r="AD262" s="13">
        <f t="shared" si="312"/>
        <v>0</v>
      </c>
      <c r="AE262" s="13">
        <f t="shared" si="312"/>
        <v>0</v>
      </c>
      <c r="AF262" s="36"/>
      <c r="AG262" s="15"/>
      <c r="AH262" s="15"/>
      <c r="AI262" s="15"/>
      <c r="AJ262" s="18"/>
      <c r="AK262" s="18"/>
      <c r="AL262" s="18"/>
      <c r="AM262" s="18"/>
      <c r="AN262" s="18"/>
      <c r="AO262" s="18"/>
      <c r="AP262" s="18"/>
      <c r="AQ262" s="18"/>
      <c r="AR262" s="18"/>
      <c r="AS262" s="18"/>
      <c r="AT262" s="18"/>
      <c r="AU262" s="18"/>
      <c r="AV262" s="18"/>
      <c r="AW262" s="18"/>
      <c r="AX262" s="18"/>
      <c r="AY262" s="18"/>
      <c r="AZ262" s="18"/>
      <c r="BA262" s="18"/>
      <c r="BB262" s="18"/>
      <c r="BC262" s="18"/>
      <c r="BD262" s="18"/>
      <c r="BE262" s="18"/>
      <c r="BF262" s="18"/>
      <c r="BG262" s="18"/>
      <c r="BH262" s="18"/>
      <c r="BI262" s="18"/>
      <c r="BJ262" s="18"/>
    </row>
    <row r="263" spans="1:62" ht="18.75" x14ac:dyDescent="0.3">
      <c r="A263" s="22" t="s">
        <v>29</v>
      </c>
      <c r="B263" s="23">
        <f t="shared" si="311"/>
        <v>0</v>
      </c>
      <c r="C263" s="23">
        <f t="shared" si="311"/>
        <v>0</v>
      </c>
      <c r="D263" s="23">
        <f t="shared" si="311"/>
        <v>0</v>
      </c>
      <c r="E263" s="23">
        <f t="shared" si="311"/>
        <v>0</v>
      </c>
      <c r="F263" s="121">
        <f t="shared" si="298"/>
        <v>0</v>
      </c>
      <c r="G263" s="121">
        <f t="shared" si="299"/>
        <v>0</v>
      </c>
      <c r="H263" s="23">
        <f>H270</f>
        <v>0</v>
      </c>
      <c r="I263" s="23">
        <f t="shared" si="312"/>
        <v>0</v>
      </c>
      <c r="J263" s="23">
        <f t="shared" si="312"/>
        <v>0</v>
      </c>
      <c r="K263" s="23">
        <f t="shared" si="312"/>
        <v>0</v>
      </c>
      <c r="L263" s="23">
        <f t="shared" si="312"/>
        <v>0</v>
      </c>
      <c r="M263" s="23">
        <f t="shared" si="312"/>
        <v>0</v>
      </c>
      <c r="N263" s="23">
        <f t="shared" si="312"/>
        <v>0</v>
      </c>
      <c r="O263" s="23">
        <f t="shared" si="312"/>
        <v>0</v>
      </c>
      <c r="P263" s="23">
        <f t="shared" si="312"/>
        <v>0</v>
      </c>
      <c r="Q263" s="23">
        <f t="shared" si="312"/>
        <v>0</v>
      </c>
      <c r="R263" s="23">
        <f t="shared" si="312"/>
        <v>0</v>
      </c>
      <c r="S263" s="23">
        <f t="shared" si="312"/>
        <v>0</v>
      </c>
      <c r="T263" s="23">
        <f t="shared" si="312"/>
        <v>0</v>
      </c>
      <c r="U263" s="23">
        <f t="shared" si="312"/>
        <v>0</v>
      </c>
      <c r="V263" s="23">
        <f t="shared" si="312"/>
        <v>0</v>
      </c>
      <c r="W263" s="23">
        <f t="shared" si="312"/>
        <v>0</v>
      </c>
      <c r="X263" s="23">
        <f t="shared" si="312"/>
        <v>0</v>
      </c>
      <c r="Y263" s="23">
        <f t="shared" si="312"/>
        <v>0</v>
      </c>
      <c r="Z263" s="23">
        <f t="shared" si="312"/>
        <v>0</v>
      </c>
      <c r="AA263" s="23">
        <f t="shared" si="312"/>
        <v>0</v>
      </c>
      <c r="AB263" s="23">
        <f t="shared" si="312"/>
        <v>0</v>
      </c>
      <c r="AC263" s="23">
        <f t="shared" si="312"/>
        <v>0</v>
      </c>
      <c r="AD263" s="23">
        <f t="shared" si="312"/>
        <v>0</v>
      </c>
      <c r="AE263" s="23">
        <f t="shared" si="312"/>
        <v>0</v>
      </c>
      <c r="AF263" s="36"/>
      <c r="AG263" s="15"/>
      <c r="AH263" s="15"/>
      <c r="AI263" s="15"/>
      <c r="AJ263" s="18"/>
      <c r="AK263" s="18"/>
      <c r="AL263" s="18"/>
      <c r="AM263" s="18"/>
      <c r="AN263" s="18"/>
      <c r="AO263" s="18"/>
      <c r="AP263" s="18"/>
      <c r="AQ263" s="18"/>
      <c r="AR263" s="18"/>
      <c r="AS263" s="18"/>
      <c r="AT263" s="18"/>
      <c r="AU263" s="18"/>
      <c r="AV263" s="18"/>
      <c r="AW263" s="18"/>
      <c r="AX263" s="18"/>
      <c r="AY263" s="18"/>
      <c r="AZ263" s="18"/>
      <c r="BA263" s="18"/>
      <c r="BB263" s="18"/>
      <c r="BC263" s="18"/>
      <c r="BD263" s="18"/>
      <c r="BE263" s="18"/>
      <c r="BF263" s="18"/>
      <c r="BG263" s="18"/>
      <c r="BH263" s="18"/>
      <c r="BI263" s="18"/>
      <c r="BJ263" s="18"/>
    </row>
    <row r="264" spans="1:62" ht="18.75" x14ac:dyDescent="0.25">
      <c r="A264" s="136" t="s">
        <v>89</v>
      </c>
      <c r="B264" s="137"/>
      <c r="C264" s="137"/>
      <c r="D264" s="137"/>
      <c r="E264" s="137"/>
      <c r="F264" s="137"/>
      <c r="G264" s="137"/>
      <c r="H264" s="137"/>
      <c r="I264" s="137"/>
      <c r="J264" s="137"/>
      <c r="K264" s="137"/>
      <c r="L264" s="137"/>
      <c r="M264" s="137"/>
      <c r="N264" s="137"/>
      <c r="O264" s="137"/>
      <c r="P264" s="137"/>
      <c r="Q264" s="137"/>
      <c r="R264" s="137"/>
      <c r="S264" s="137"/>
      <c r="T264" s="137"/>
      <c r="U264" s="137"/>
      <c r="V264" s="137"/>
      <c r="W264" s="137"/>
      <c r="X264" s="137"/>
      <c r="Y264" s="137"/>
      <c r="Z264" s="137"/>
      <c r="AA264" s="137"/>
      <c r="AB264" s="137"/>
      <c r="AC264" s="137"/>
      <c r="AD264" s="137"/>
      <c r="AE264" s="138"/>
      <c r="AF264" s="36"/>
      <c r="AG264" s="15"/>
      <c r="AH264" s="15"/>
      <c r="AI264" s="15"/>
      <c r="AJ264" s="18"/>
      <c r="AK264" s="18"/>
      <c r="AL264" s="18"/>
      <c r="AM264" s="18"/>
      <c r="AN264" s="18"/>
      <c r="AO264" s="18"/>
      <c r="AP264" s="18"/>
      <c r="AQ264" s="18"/>
      <c r="AR264" s="18"/>
      <c r="AS264" s="18"/>
      <c r="AT264" s="18"/>
      <c r="AU264" s="18"/>
      <c r="AV264" s="18"/>
      <c r="AW264" s="18"/>
      <c r="AX264" s="18"/>
      <c r="AY264" s="18"/>
      <c r="AZ264" s="18"/>
      <c r="BA264" s="18"/>
      <c r="BB264" s="18"/>
      <c r="BC264" s="18"/>
      <c r="BD264" s="18"/>
      <c r="BE264" s="18"/>
      <c r="BF264" s="18"/>
      <c r="BG264" s="18"/>
      <c r="BH264" s="18"/>
      <c r="BI264" s="18"/>
      <c r="BJ264" s="18"/>
    </row>
    <row r="265" spans="1:62" ht="18.75" x14ac:dyDescent="0.3">
      <c r="A265" s="19" t="s">
        <v>25</v>
      </c>
      <c r="B265" s="13">
        <f>B266+B267+B269+B270</f>
        <v>326661.69999999995</v>
      </c>
      <c r="C265" s="13">
        <f>C266+C267+C269+C270</f>
        <v>0</v>
      </c>
      <c r="D265" s="13">
        <f>D266+D267+D269+D270</f>
        <v>0</v>
      </c>
      <c r="E265" s="13">
        <f>E266+E267+E269+E270</f>
        <v>0</v>
      </c>
      <c r="F265" s="122">
        <f t="shared" ref="F265:F268" si="313">IFERROR(E265/B265*100,0)</f>
        <v>0</v>
      </c>
      <c r="G265" s="122">
        <f t="shared" ref="G265:G268" si="314">IFERROR(E265/C265*100,0)</f>
        <v>0</v>
      </c>
      <c r="H265" s="13">
        <f t="shared" ref="H265:AE265" si="315">H266+H267+H269+H270</f>
        <v>0</v>
      </c>
      <c r="I265" s="13">
        <f t="shared" si="315"/>
        <v>0</v>
      </c>
      <c r="J265" s="13">
        <f t="shared" si="315"/>
        <v>0</v>
      </c>
      <c r="K265" s="13">
        <f t="shared" si="315"/>
        <v>0</v>
      </c>
      <c r="L265" s="13">
        <f t="shared" si="315"/>
        <v>0</v>
      </c>
      <c r="M265" s="13">
        <f t="shared" si="315"/>
        <v>0</v>
      </c>
      <c r="N265" s="13">
        <f t="shared" si="315"/>
        <v>0</v>
      </c>
      <c r="O265" s="13">
        <f t="shared" si="315"/>
        <v>0</v>
      </c>
      <c r="P265" s="13">
        <f t="shared" si="315"/>
        <v>0</v>
      </c>
      <c r="Q265" s="13">
        <f t="shared" si="315"/>
        <v>0</v>
      </c>
      <c r="R265" s="13">
        <f t="shared" si="315"/>
        <v>0</v>
      </c>
      <c r="S265" s="13">
        <f t="shared" si="315"/>
        <v>0</v>
      </c>
      <c r="T265" s="13">
        <f t="shared" si="315"/>
        <v>0</v>
      </c>
      <c r="U265" s="13">
        <f t="shared" si="315"/>
        <v>0</v>
      </c>
      <c r="V265" s="13">
        <f t="shared" si="315"/>
        <v>0</v>
      </c>
      <c r="W265" s="13">
        <f t="shared" si="315"/>
        <v>0</v>
      </c>
      <c r="X265" s="13">
        <f t="shared" si="315"/>
        <v>14196.800000000001</v>
      </c>
      <c r="Y265" s="13">
        <f t="shared" si="315"/>
        <v>0</v>
      </c>
      <c r="Z265" s="13">
        <f t="shared" si="315"/>
        <v>0</v>
      </c>
      <c r="AA265" s="13">
        <f t="shared" si="315"/>
        <v>0</v>
      </c>
      <c r="AB265" s="13">
        <f t="shared" si="315"/>
        <v>11503.3</v>
      </c>
      <c r="AC265" s="13">
        <f t="shared" si="315"/>
        <v>0</v>
      </c>
      <c r="AD265" s="13">
        <f t="shared" si="315"/>
        <v>300961.59999999998</v>
      </c>
      <c r="AE265" s="13">
        <f t="shared" si="315"/>
        <v>0</v>
      </c>
      <c r="AF265" s="36"/>
      <c r="AG265" s="15"/>
      <c r="AH265" s="15"/>
      <c r="AI265" s="15"/>
      <c r="AJ265" s="18"/>
      <c r="AK265" s="18"/>
      <c r="AL265" s="18"/>
      <c r="AM265" s="18"/>
      <c r="AN265" s="18"/>
      <c r="AO265" s="18"/>
      <c r="AP265" s="18"/>
      <c r="AQ265" s="18"/>
      <c r="AR265" s="18"/>
      <c r="AS265" s="18"/>
      <c r="AT265" s="18"/>
      <c r="AU265" s="18"/>
      <c r="AV265" s="18"/>
      <c r="AW265" s="18"/>
      <c r="AX265" s="18"/>
      <c r="AY265" s="18"/>
      <c r="AZ265" s="18"/>
      <c r="BA265" s="18"/>
      <c r="BB265" s="18"/>
      <c r="BC265" s="18"/>
      <c r="BD265" s="18"/>
      <c r="BE265" s="18"/>
      <c r="BF265" s="18"/>
      <c r="BG265" s="18"/>
      <c r="BH265" s="18"/>
      <c r="BI265" s="18"/>
      <c r="BJ265" s="18"/>
    </row>
    <row r="266" spans="1:62" ht="18.75" x14ac:dyDescent="0.3">
      <c r="A266" s="22" t="s">
        <v>26</v>
      </c>
      <c r="B266" s="23">
        <f>H266+J266+L266+N266+P266+R266+T266+V266+X266+Z266+AB266+AD266</f>
        <v>293913.19999999995</v>
      </c>
      <c r="C266" s="29">
        <f t="shared" ref="C266:C269" si="316">H266</f>
        <v>0</v>
      </c>
      <c r="D266" s="23">
        <f>E266</f>
        <v>0</v>
      </c>
      <c r="E266" s="30">
        <f>I266+K266+M266+O266+Q266+S266+U266+W266+Y266+AA266+AC266+AE266</f>
        <v>0</v>
      </c>
      <c r="F266" s="121">
        <f t="shared" si="313"/>
        <v>0</v>
      </c>
      <c r="G266" s="121">
        <f t="shared" si="314"/>
        <v>0</v>
      </c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>
        <v>12777.1</v>
      </c>
      <c r="Y266" s="13"/>
      <c r="Z266" s="13"/>
      <c r="AA266" s="13"/>
      <c r="AB266" s="13">
        <v>10353</v>
      </c>
      <c r="AC266" s="13"/>
      <c r="AD266" s="13">
        <v>270783.09999999998</v>
      </c>
      <c r="AE266" s="13"/>
      <c r="AF266" s="36"/>
      <c r="AG266" s="15"/>
      <c r="AH266" s="15"/>
      <c r="AI266" s="15"/>
      <c r="AJ266" s="18"/>
      <c r="AK266" s="18"/>
      <c r="AL266" s="18"/>
      <c r="AM266" s="18"/>
      <c r="AN266" s="18"/>
      <c r="AO266" s="18"/>
      <c r="AP266" s="18"/>
      <c r="AQ266" s="18"/>
      <c r="AR266" s="18"/>
      <c r="AS266" s="18"/>
      <c r="AT266" s="18"/>
      <c r="AU266" s="18"/>
      <c r="AV266" s="18"/>
      <c r="AW266" s="18"/>
      <c r="AX266" s="18"/>
      <c r="AY266" s="18"/>
      <c r="AZ266" s="18"/>
      <c r="BA266" s="18"/>
      <c r="BB266" s="18"/>
      <c r="BC266" s="18"/>
      <c r="BD266" s="18"/>
      <c r="BE266" s="18"/>
      <c r="BF266" s="18"/>
      <c r="BG266" s="18"/>
      <c r="BH266" s="18"/>
      <c r="BI266" s="18"/>
      <c r="BJ266" s="18"/>
    </row>
    <row r="267" spans="1:62" ht="18.75" x14ac:dyDescent="0.3">
      <c r="A267" s="22" t="s">
        <v>27</v>
      </c>
      <c r="B267" s="23">
        <f>H267+J267+L267+N267+P267+R267+T267+V267+X267+Z267+AB267+AD267</f>
        <v>32748.5</v>
      </c>
      <c r="C267" s="29">
        <f t="shared" si="316"/>
        <v>0</v>
      </c>
      <c r="D267" s="23">
        <f>E267</f>
        <v>0</v>
      </c>
      <c r="E267" s="30">
        <f>I267+K267+M267+O267+Q267+S267+U267+W267+Y267+AA267+AC267+AE267</f>
        <v>0</v>
      </c>
      <c r="F267" s="121">
        <f t="shared" si="313"/>
        <v>0</v>
      </c>
      <c r="G267" s="121">
        <f t="shared" si="314"/>
        <v>0</v>
      </c>
      <c r="H267" s="23"/>
      <c r="I267" s="23"/>
      <c r="J267" s="23"/>
      <c r="K267" s="23"/>
      <c r="L267" s="23"/>
      <c r="M267" s="23"/>
      <c r="N267" s="23"/>
      <c r="O267" s="23"/>
      <c r="P267" s="23"/>
      <c r="Q267" s="23"/>
      <c r="R267" s="23"/>
      <c r="S267" s="23"/>
      <c r="T267" s="23"/>
      <c r="U267" s="23"/>
      <c r="V267" s="23"/>
      <c r="W267" s="23"/>
      <c r="X267" s="23">
        <v>1419.7</v>
      </c>
      <c r="Y267" s="23"/>
      <c r="Z267" s="23"/>
      <c r="AA267" s="23"/>
      <c r="AB267" s="23">
        <v>1150.3</v>
      </c>
      <c r="AC267" s="23"/>
      <c r="AD267" s="23">
        <v>30178.5</v>
      </c>
      <c r="AE267" s="23"/>
      <c r="AF267" s="36"/>
      <c r="AG267" s="15"/>
      <c r="AH267" s="15"/>
      <c r="AI267" s="15"/>
      <c r="AJ267" s="18"/>
      <c r="AK267" s="18"/>
      <c r="AL267" s="18"/>
      <c r="AM267" s="18"/>
      <c r="AN267" s="18"/>
      <c r="AO267" s="18"/>
      <c r="AP267" s="18"/>
      <c r="AQ267" s="18"/>
      <c r="AR267" s="18"/>
      <c r="AS267" s="18"/>
      <c r="AT267" s="18"/>
      <c r="AU267" s="18"/>
      <c r="AV267" s="18"/>
      <c r="AW267" s="18"/>
      <c r="AX267" s="18"/>
      <c r="AY267" s="18"/>
      <c r="AZ267" s="18"/>
      <c r="BA267" s="18"/>
      <c r="BB267" s="18"/>
      <c r="BC267" s="18"/>
      <c r="BD267" s="18"/>
      <c r="BE267" s="18"/>
      <c r="BF267" s="18"/>
      <c r="BG267" s="18"/>
      <c r="BH267" s="18"/>
      <c r="BI267" s="18"/>
      <c r="BJ267" s="18"/>
    </row>
    <row r="268" spans="1:62" ht="37.5" x14ac:dyDescent="0.3">
      <c r="A268" s="22" t="s">
        <v>30</v>
      </c>
      <c r="B268" s="28">
        <f>H268+J268+L268+N268+P268+R268+T268+V268+X268+Z268+AB268+AD268</f>
        <v>32657.1</v>
      </c>
      <c r="C268" s="29">
        <f t="shared" si="316"/>
        <v>0</v>
      </c>
      <c r="D268" s="29">
        <f>E268</f>
        <v>0</v>
      </c>
      <c r="E268" s="28">
        <f t="shared" ref="E268" si="317">I268+K268+M268+O268+Q268+S268+U268+W268+Y268+AA268+AC268+AE268</f>
        <v>0</v>
      </c>
      <c r="F268" s="121">
        <f t="shared" si="313"/>
        <v>0</v>
      </c>
      <c r="G268" s="121">
        <f t="shared" si="314"/>
        <v>0</v>
      </c>
      <c r="H268" s="23"/>
      <c r="I268" s="23"/>
      <c r="J268" s="23"/>
      <c r="K268" s="23"/>
      <c r="L268" s="23"/>
      <c r="M268" s="23"/>
      <c r="N268" s="23"/>
      <c r="O268" s="23"/>
      <c r="P268" s="23"/>
      <c r="Q268" s="23"/>
      <c r="R268" s="23"/>
      <c r="S268" s="23"/>
      <c r="T268" s="23"/>
      <c r="U268" s="23"/>
      <c r="V268" s="23"/>
      <c r="W268" s="23"/>
      <c r="X268" s="23">
        <v>1419.7</v>
      </c>
      <c r="Y268" s="23"/>
      <c r="Z268" s="23"/>
      <c r="AA268" s="23"/>
      <c r="AB268" s="23">
        <v>1150.3</v>
      </c>
      <c r="AC268" s="23"/>
      <c r="AD268" s="23">
        <v>30087.1</v>
      </c>
      <c r="AE268" s="23"/>
      <c r="AF268" s="36"/>
      <c r="AG268" s="15"/>
      <c r="AH268" s="15"/>
      <c r="AI268" s="15"/>
      <c r="AJ268" s="18"/>
      <c r="AK268" s="18"/>
      <c r="AL268" s="18"/>
      <c r="AM268" s="18"/>
      <c r="AN268" s="18"/>
      <c r="AO268" s="18"/>
      <c r="AP268" s="18"/>
      <c r="AQ268" s="18"/>
      <c r="AR268" s="18"/>
      <c r="AS268" s="18"/>
      <c r="AT268" s="18"/>
      <c r="AU268" s="18"/>
      <c r="AV268" s="18"/>
      <c r="AW268" s="18"/>
      <c r="AX268" s="18"/>
      <c r="AY268" s="18"/>
      <c r="AZ268" s="18"/>
      <c r="BA268" s="18"/>
      <c r="BB268" s="18"/>
      <c r="BC268" s="18"/>
      <c r="BD268" s="18"/>
      <c r="BE268" s="18"/>
      <c r="BF268" s="18"/>
      <c r="BG268" s="18"/>
      <c r="BH268" s="18"/>
      <c r="BI268" s="18"/>
      <c r="BJ268" s="18"/>
    </row>
    <row r="269" spans="1:62" ht="18.75" x14ac:dyDescent="0.3">
      <c r="A269" s="22" t="s">
        <v>28</v>
      </c>
      <c r="B269" s="44"/>
      <c r="C269" s="29">
        <f t="shared" si="316"/>
        <v>0</v>
      </c>
      <c r="D269" s="44"/>
      <c r="E269" s="44"/>
      <c r="F269" s="44"/>
      <c r="G269" s="44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F269" s="36"/>
      <c r="AG269" s="15"/>
      <c r="AH269" s="15"/>
      <c r="AI269" s="15"/>
      <c r="AJ269" s="18"/>
      <c r="AK269" s="18"/>
      <c r="AL269" s="18"/>
      <c r="AM269" s="18"/>
      <c r="AN269" s="18"/>
      <c r="AO269" s="18"/>
      <c r="AP269" s="18"/>
      <c r="AQ269" s="18"/>
      <c r="AR269" s="18"/>
      <c r="AS269" s="18"/>
      <c r="AT269" s="18"/>
      <c r="AU269" s="18"/>
      <c r="AV269" s="18"/>
      <c r="AW269" s="18"/>
      <c r="AX269" s="18"/>
      <c r="AY269" s="18"/>
      <c r="AZ269" s="18"/>
      <c r="BA269" s="18"/>
      <c r="BB269" s="18"/>
      <c r="BC269" s="18"/>
      <c r="BD269" s="18"/>
      <c r="BE269" s="18"/>
      <c r="BF269" s="18"/>
      <c r="BG269" s="18"/>
      <c r="BH269" s="18"/>
      <c r="BI269" s="18"/>
      <c r="BJ269" s="18"/>
    </row>
    <row r="270" spans="1:62" ht="18.75" x14ac:dyDescent="0.3">
      <c r="A270" s="22" t="s">
        <v>29</v>
      </c>
      <c r="B270" s="44"/>
      <c r="C270" s="29"/>
      <c r="D270" s="44"/>
      <c r="E270" s="44"/>
      <c r="F270" s="44"/>
      <c r="G270" s="44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F270" s="36"/>
      <c r="AG270" s="15"/>
      <c r="AH270" s="15"/>
      <c r="AI270" s="15"/>
      <c r="AJ270" s="18"/>
      <c r="AK270" s="18"/>
      <c r="AL270" s="18"/>
      <c r="AM270" s="18"/>
      <c r="AN270" s="18"/>
      <c r="AO270" s="18"/>
      <c r="AP270" s="18"/>
      <c r="AQ270" s="18"/>
      <c r="AR270" s="18"/>
      <c r="AS270" s="18"/>
      <c r="AT270" s="18"/>
      <c r="AU270" s="18"/>
      <c r="AV270" s="18"/>
      <c r="AW270" s="18"/>
      <c r="AX270" s="18"/>
      <c r="AY270" s="18"/>
      <c r="AZ270" s="18"/>
      <c r="BA270" s="18"/>
      <c r="BB270" s="18"/>
      <c r="BC270" s="18"/>
      <c r="BD270" s="18"/>
      <c r="BE270" s="18"/>
      <c r="BF270" s="18"/>
      <c r="BG270" s="18"/>
      <c r="BH270" s="18"/>
      <c r="BI270" s="18"/>
      <c r="BJ270" s="18"/>
    </row>
    <row r="271" spans="1:62" ht="20.25" x14ac:dyDescent="0.25">
      <c r="A271" s="90" t="s">
        <v>120</v>
      </c>
      <c r="B271" s="91"/>
      <c r="C271" s="92"/>
      <c r="D271" s="92"/>
      <c r="E271" s="91"/>
      <c r="F271" s="93"/>
      <c r="G271" s="93"/>
      <c r="H271" s="94"/>
      <c r="I271" s="94"/>
      <c r="J271" s="94"/>
      <c r="K271" s="94"/>
      <c r="L271" s="94"/>
      <c r="M271" s="94"/>
      <c r="N271" s="94"/>
      <c r="O271" s="94"/>
      <c r="P271" s="94"/>
      <c r="Q271" s="94"/>
      <c r="R271" s="94"/>
      <c r="S271" s="94"/>
      <c r="T271" s="94"/>
      <c r="U271" s="94"/>
      <c r="V271" s="94"/>
      <c r="W271" s="94"/>
      <c r="X271" s="94"/>
      <c r="Y271" s="94"/>
      <c r="Z271" s="94"/>
      <c r="AA271" s="94"/>
      <c r="AB271" s="94"/>
      <c r="AC271" s="94"/>
      <c r="AD271" s="94"/>
      <c r="AE271" s="95"/>
      <c r="AF271" s="131"/>
      <c r="AG271" s="15"/>
      <c r="AH271" s="15"/>
      <c r="AI271" s="15"/>
      <c r="AJ271" s="18"/>
      <c r="AK271" s="18"/>
      <c r="AL271" s="18"/>
      <c r="AM271" s="18"/>
      <c r="AN271" s="18"/>
      <c r="AO271" s="18"/>
      <c r="AP271" s="18"/>
      <c r="AQ271" s="18"/>
      <c r="AR271" s="18"/>
      <c r="AS271" s="18"/>
      <c r="AT271" s="18"/>
      <c r="AU271" s="18"/>
      <c r="AV271" s="18"/>
      <c r="AW271" s="18"/>
      <c r="AX271" s="18"/>
      <c r="AY271" s="18"/>
      <c r="AZ271" s="18"/>
      <c r="BA271" s="18"/>
      <c r="BB271" s="18"/>
      <c r="BC271" s="18"/>
      <c r="BD271" s="18"/>
      <c r="BE271" s="18"/>
      <c r="BF271" s="18"/>
      <c r="BG271" s="18"/>
      <c r="BH271" s="18"/>
      <c r="BI271" s="18"/>
      <c r="BJ271" s="18"/>
    </row>
    <row r="272" spans="1:62" ht="20.25" x14ac:dyDescent="0.25">
      <c r="A272" s="141" t="s">
        <v>90</v>
      </c>
      <c r="B272" s="142" t="s">
        <v>38</v>
      </c>
      <c r="C272" s="142"/>
      <c r="D272" s="142"/>
      <c r="E272" s="142"/>
      <c r="F272" s="142"/>
      <c r="G272" s="142"/>
      <c r="H272" s="142"/>
      <c r="I272" s="142"/>
      <c r="J272" s="142"/>
      <c r="K272" s="142"/>
      <c r="L272" s="142"/>
      <c r="M272" s="142"/>
      <c r="N272" s="142"/>
      <c r="O272" s="142"/>
      <c r="P272" s="142"/>
      <c r="Q272" s="142"/>
      <c r="R272" s="142"/>
      <c r="S272" s="142"/>
      <c r="T272" s="142"/>
      <c r="U272" s="142"/>
      <c r="V272" s="142"/>
      <c r="W272" s="142"/>
      <c r="X272" s="142"/>
      <c r="Y272" s="142"/>
      <c r="Z272" s="142"/>
      <c r="AA272" s="142"/>
      <c r="AB272" s="142"/>
      <c r="AC272" s="142"/>
      <c r="AD272" s="142"/>
      <c r="AE272" s="13"/>
      <c r="AF272" s="36"/>
      <c r="AG272" s="15"/>
      <c r="AH272" s="15"/>
      <c r="AI272" s="15"/>
      <c r="AJ272" s="18"/>
      <c r="AK272" s="18"/>
      <c r="AL272" s="18"/>
      <c r="AM272" s="18"/>
      <c r="AN272" s="18"/>
      <c r="AO272" s="18"/>
      <c r="AP272" s="18"/>
      <c r="AQ272" s="18"/>
      <c r="AR272" s="18"/>
      <c r="AS272" s="18"/>
      <c r="AT272" s="18"/>
      <c r="AU272" s="18"/>
      <c r="AV272" s="18"/>
      <c r="AW272" s="18"/>
      <c r="AX272" s="18"/>
      <c r="AY272" s="18"/>
      <c r="AZ272" s="18"/>
      <c r="BA272" s="18"/>
      <c r="BB272" s="18"/>
      <c r="BC272" s="18"/>
      <c r="BD272" s="18"/>
      <c r="BE272" s="18"/>
      <c r="BF272" s="18"/>
      <c r="BG272" s="18"/>
      <c r="BH272" s="18"/>
      <c r="BI272" s="18"/>
      <c r="BJ272" s="18"/>
    </row>
    <row r="273" spans="1:62" ht="18.75" x14ac:dyDescent="0.3">
      <c r="A273" s="19" t="s">
        <v>25</v>
      </c>
      <c r="B273" s="13">
        <f>H273+J273+L273+N273+P273+R273+T273+V273+X273+Z273+AB273+AD273</f>
        <v>53591.5</v>
      </c>
      <c r="C273" s="13">
        <f>C274+C275+C276+C277</f>
        <v>33100.400000000001</v>
      </c>
      <c r="D273" s="13">
        <f>D274+D275+D276+D277</f>
        <v>29613.7</v>
      </c>
      <c r="E273" s="13">
        <f>E274+E275+E276+E277</f>
        <v>29613.7</v>
      </c>
      <c r="F273" s="26">
        <f>E273/B273*100</f>
        <v>55.258203259845317</v>
      </c>
      <c r="G273" s="26">
        <f>E273/C273*100</f>
        <v>89.466290437577783</v>
      </c>
      <c r="H273" s="13">
        <f t="shared" ref="H273:AD273" si="318">H274+H275+H276+H277</f>
        <v>4758.8</v>
      </c>
      <c r="I273" s="13">
        <f>I274+I275+I276+I277</f>
        <v>4077.6</v>
      </c>
      <c r="J273" s="13">
        <f t="shared" si="318"/>
        <v>4666.3</v>
      </c>
      <c r="K273" s="13">
        <f>K274+K275+K276+K277</f>
        <v>4512.3</v>
      </c>
      <c r="L273" s="13">
        <f t="shared" si="318"/>
        <v>3905.5</v>
      </c>
      <c r="M273" s="13">
        <f>M274+M275+M276+M277</f>
        <v>2871.6</v>
      </c>
      <c r="N273" s="13">
        <f t="shared" si="318"/>
        <v>5016.1000000000004</v>
      </c>
      <c r="O273" s="13">
        <f>O274+O275+O276+O277</f>
        <v>5462.9</v>
      </c>
      <c r="P273" s="13">
        <f t="shared" si="318"/>
        <v>7843.3</v>
      </c>
      <c r="Q273" s="13">
        <f>Q274+Q275+Q276+Q277</f>
        <v>7069.3</v>
      </c>
      <c r="R273" s="13">
        <f t="shared" si="318"/>
        <v>6910.4</v>
      </c>
      <c r="S273" s="13">
        <f>S274+S275+S276+S277</f>
        <v>5620</v>
      </c>
      <c r="T273" s="13">
        <f t="shared" si="318"/>
        <v>4594.1000000000004</v>
      </c>
      <c r="U273" s="13">
        <f>U274+U275+U276+U277</f>
        <v>0</v>
      </c>
      <c r="V273" s="13">
        <f t="shared" si="318"/>
        <v>1705.2</v>
      </c>
      <c r="W273" s="13">
        <f>W274+W275+W276+W277</f>
        <v>0</v>
      </c>
      <c r="X273" s="13">
        <f t="shared" si="318"/>
        <v>2772.9</v>
      </c>
      <c r="Y273" s="13">
        <f>Y274+Y275+Y276+Y277</f>
        <v>0</v>
      </c>
      <c r="Z273" s="13">
        <f>Z274+Z275+Z276+Z277</f>
        <v>4948.1000000000004</v>
      </c>
      <c r="AA273" s="13">
        <f>AA274+AA275+AA276+AA277</f>
        <v>0</v>
      </c>
      <c r="AB273" s="13">
        <f t="shared" si="318"/>
        <v>3275.3</v>
      </c>
      <c r="AC273" s="13">
        <f>AC274+AC275+AC276+AC277</f>
        <v>0</v>
      </c>
      <c r="AD273" s="13">
        <f t="shared" si="318"/>
        <v>3195.5</v>
      </c>
      <c r="AE273" s="13">
        <f>AE274+AE275+AE276+AE277</f>
        <v>0</v>
      </c>
      <c r="AF273" s="36"/>
      <c r="AG273" s="15"/>
      <c r="AH273" s="15"/>
      <c r="AI273" s="15"/>
      <c r="AJ273" s="18"/>
      <c r="AK273" s="18"/>
      <c r="AL273" s="18"/>
      <c r="AM273" s="18"/>
      <c r="AN273" s="18"/>
      <c r="AO273" s="18"/>
      <c r="AP273" s="18"/>
      <c r="AQ273" s="18"/>
      <c r="AR273" s="18"/>
      <c r="AS273" s="18"/>
      <c r="AT273" s="18"/>
      <c r="AU273" s="18"/>
      <c r="AV273" s="18"/>
      <c r="AW273" s="18"/>
      <c r="AX273" s="18"/>
      <c r="AY273" s="18"/>
      <c r="AZ273" s="18"/>
      <c r="BA273" s="18"/>
      <c r="BB273" s="18"/>
      <c r="BC273" s="18"/>
      <c r="BD273" s="18"/>
      <c r="BE273" s="18"/>
      <c r="BF273" s="18"/>
      <c r="BG273" s="18"/>
      <c r="BH273" s="18"/>
      <c r="BI273" s="18"/>
      <c r="BJ273" s="18"/>
    </row>
    <row r="274" spans="1:62" ht="18.75" x14ac:dyDescent="0.3">
      <c r="A274" s="22" t="s">
        <v>26</v>
      </c>
      <c r="B274" s="23">
        <f>B280+B286+B292</f>
        <v>0</v>
      </c>
      <c r="C274" s="23">
        <f>C280+C286+C292</f>
        <v>0</v>
      </c>
      <c r="D274" s="23">
        <f t="shared" ref="D274:E275" si="319">D280+D286+D292</f>
        <v>0</v>
      </c>
      <c r="E274" s="23">
        <f t="shared" si="319"/>
        <v>0</v>
      </c>
      <c r="F274" s="121">
        <f t="shared" ref="F274:F277" si="320">IFERROR(E274/B274*100,0)</f>
        <v>0</v>
      </c>
      <c r="G274" s="121">
        <f t="shared" ref="G274:G277" si="321">IFERROR(E274/C274*100,0)</f>
        <v>0</v>
      </c>
      <c r="H274" s="23">
        <f>H280+H286+H292</f>
        <v>0</v>
      </c>
      <c r="I274" s="23">
        <f t="shared" ref="I274:AE275" si="322">I280+I286+I292</f>
        <v>0</v>
      </c>
      <c r="J274" s="23">
        <f t="shared" si="322"/>
        <v>0</v>
      </c>
      <c r="K274" s="23">
        <f t="shared" si="322"/>
        <v>0</v>
      </c>
      <c r="L274" s="23">
        <f t="shared" si="322"/>
        <v>0</v>
      </c>
      <c r="M274" s="23">
        <f t="shared" si="322"/>
        <v>0</v>
      </c>
      <c r="N274" s="23">
        <f t="shared" si="322"/>
        <v>0</v>
      </c>
      <c r="O274" s="23">
        <f t="shared" si="322"/>
        <v>0</v>
      </c>
      <c r="P274" s="23">
        <f t="shared" si="322"/>
        <v>0</v>
      </c>
      <c r="Q274" s="23">
        <f t="shared" si="322"/>
        <v>0</v>
      </c>
      <c r="R274" s="23">
        <f t="shared" si="322"/>
        <v>0</v>
      </c>
      <c r="S274" s="23">
        <f t="shared" si="322"/>
        <v>0</v>
      </c>
      <c r="T274" s="23">
        <f t="shared" si="322"/>
        <v>0</v>
      </c>
      <c r="U274" s="23">
        <f t="shared" si="322"/>
        <v>0</v>
      </c>
      <c r="V274" s="23">
        <f t="shared" si="322"/>
        <v>0</v>
      </c>
      <c r="W274" s="23">
        <f t="shared" si="322"/>
        <v>0</v>
      </c>
      <c r="X274" s="23">
        <f t="shared" si="322"/>
        <v>0</v>
      </c>
      <c r="Y274" s="23">
        <f t="shared" si="322"/>
        <v>0</v>
      </c>
      <c r="Z274" s="23">
        <f t="shared" si="322"/>
        <v>0</v>
      </c>
      <c r="AA274" s="23">
        <f t="shared" si="322"/>
        <v>0</v>
      </c>
      <c r="AB274" s="23">
        <f t="shared" si="322"/>
        <v>0</v>
      </c>
      <c r="AC274" s="23">
        <f t="shared" si="322"/>
        <v>0</v>
      </c>
      <c r="AD274" s="23">
        <f t="shared" si="322"/>
        <v>0</v>
      </c>
      <c r="AE274" s="23">
        <f t="shared" si="322"/>
        <v>0</v>
      </c>
      <c r="AF274" s="36"/>
      <c r="AG274" s="15"/>
      <c r="AH274" s="15"/>
      <c r="AI274" s="15"/>
      <c r="AJ274" s="18"/>
      <c r="AK274" s="18"/>
      <c r="AL274" s="18"/>
      <c r="AM274" s="18"/>
      <c r="AN274" s="18"/>
      <c r="AO274" s="18"/>
      <c r="AP274" s="18"/>
      <c r="AQ274" s="18"/>
      <c r="AR274" s="18"/>
      <c r="AS274" s="18"/>
      <c r="AT274" s="18"/>
      <c r="AU274" s="18"/>
      <c r="AV274" s="18"/>
      <c r="AW274" s="18"/>
      <c r="AX274" s="18"/>
      <c r="AY274" s="18"/>
      <c r="AZ274" s="18"/>
      <c r="BA274" s="18"/>
      <c r="BB274" s="18"/>
      <c r="BC274" s="18"/>
      <c r="BD274" s="18"/>
      <c r="BE274" s="18"/>
      <c r="BF274" s="18"/>
      <c r="BG274" s="18"/>
      <c r="BH274" s="18"/>
      <c r="BI274" s="18"/>
      <c r="BJ274" s="18"/>
    </row>
    <row r="275" spans="1:62" ht="18.75" x14ac:dyDescent="0.3">
      <c r="A275" s="22" t="s">
        <v>27</v>
      </c>
      <c r="B275" s="23">
        <f>B281+B287+B293</f>
        <v>53591.5</v>
      </c>
      <c r="C275" s="23">
        <f>C281+C287+C293</f>
        <v>33100.400000000001</v>
      </c>
      <c r="D275" s="23">
        <f t="shared" si="319"/>
        <v>29613.7</v>
      </c>
      <c r="E275" s="23">
        <f t="shared" si="319"/>
        <v>29613.7</v>
      </c>
      <c r="F275" s="121">
        <f t="shared" si="320"/>
        <v>55.258203259845317</v>
      </c>
      <c r="G275" s="121">
        <f t="shared" si="321"/>
        <v>89.466290437577783</v>
      </c>
      <c r="H275" s="23">
        <f>H281+H287+H293</f>
        <v>4758.8</v>
      </c>
      <c r="I275" s="23">
        <f t="shared" si="322"/>
        <v>4077.6</v>
      </c>
      <c r="J275" s="23">
        <f t="shared" si="322"/>
        <v>4666.3</v>
      </c>
      <c r="K275" s="23">
        <f t="shared" si="322"/>
        <v>4512.3</v>
      </c>
      <c r="L275" s="23">
        <f t="shared" si="322"/>
        <v>3905.5</v>
      </c>
      <c r="M275" s="23">
        <f t="shared" si="322"/>
        <v>2871.6</v>
      </c>
      <c r="N275" s="23">
        <f t="shared" si="322"/>
        <v>5016.1000000000004</v>
      </c>
      <c r="O275" s="23">
        <f t="shared" si="322"/>
        <v>5462.9</v>
      </c>
      <c r="P275" s="23">
        <f t="shared" si="322"/>
        <v>7843.3</v>
      </c>
      <c r="Q275" s="23">
        <f t="shared" si="322"/>
        <v>7069.3</v>
      </c>
      <c r="R275" s="23">
        <f t="shared" si="322"/>
        <v>6910.4</v>
      </c>
      <c r="S275" s="23">
        <f t="shared" si="322"/>
        <v>5620</v>
      </c>
      <c r="T275" s="23">
        <f t="shared" si="322"/>
        <v>4594.1000000000004</v>
      </c>
      <c r="U275" s="23">
        <f t="shared" si="322"/>
        <v>0</v>
      </c>
      <c r="V275" s="23">
        <f t="shared" si="322"/>
        <v>1705.2</v>
      </c>
      <c r="W275" s="23">
        <f t="shared" si="322"/>
        <v>0</v>
      </c>
      <c r="X275" s="23">
        <f t="shared" si="322"/>
        <v>2772.9</v>
      </c>
      <c r="Y275" s="23">
        <f t="shared" si="322"/>
        <v>0</v>
      </c>
      <c r="Z275" s="23">
        <f t="shared" si="322"/>
        <v>4948.1000000000004</v>
      </c>
      <c r="AA275" s="23">
        <f t="shared" si="322"/>
        <v>0</v>
      </c>
      <c r="AB275" s="23">
        <f t="shared" si="322"/>
        <v>3275.3</v>
      </c>
      <c r="AC275" s="23">
        <f t="shared" si="322"/>
        <v>0</v>
      </c>
      <c r="AD275" s="23">
        <f t="shared" si="322"/>
        <v>3195.5</v>
      </c>
      <c r="AE275" s="23">
        <f t="shared" si="322"/>
        <v>0</v>
      </c>
      <c r="AF275" s="23"/>
      <c r="AG275" s="15"/>
      <c r="AH275" s="15"/>
      <c r="AI275" s="15"/>
      <c r="AJ275" s="18"/>
      <c r="AK275" s="18"/>
      <c r="AL275" s="18"/>
      <c r="AM275" s="18"/>
      <c r="AN275" s="18"/>
      <c r="AO275" s="18"/>
      <c r="AP275" s="18"/>
      <c r="AQ275" s="18"/>
      <c r="AR275" s="18"/>
      <c r="AS275" s="18"/>
      <c r="AT275" s="18"/>
      <c r="AU275" s="18"/>
      <c r="AV275" s="18"/>
      <c r="AW275" s="18"/>
      <c r="AX275" s="18"/>
      <c r="AY275" s="18"/>
      <c r="AZ275" s="18"/>
      <c r="BA275" s="18"/>
      <c r="BB275" s="18"/>
      <c r="BC275" s="18"/>
      <c r="BD275" s="18"/>
      <c r="BE275" s="18"/>
      <c r="BF275" s="18"/>
      <c r="BG275" s="18"/>
      <c r="BH275" s="18"/>
      <c r="BI275" s="18"/>
      <c r="BJ275" s="18"/>
    </row>
    <row r="276" spans="1:62" ht="18.75" x14ac:dyDescent="0.3">
      <c r="A276" s="22" t="s">
        <v>28</v>
      </c>
      <c r="B276" s="44"/>
      <c r="C276" s="44"/>
      <c r="D276" s="44"/>
      <c r="E276" s="44"/>
      <c r="F276" s="121">
        <f t="shared" si="320"/>
        <v>0</v>
      </c>
      <c r="G276" s="121">
        <f t="shared" si="321"/>
        <v>0</v>
      </c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F276" s="36"/>
      <c r="AG276" s="15"/>
      <c r="AH276" s="15"/>
      <c r="AI276" s="15"/>
      <c r="AJ276" s="18"/>
      <c r="AK276" s="18"/>
      <c r="AL276" s="18"/>
      <c r="AM276" s="18"/>
      <c r="AN276" s="18"/>
      <c r="AO276" s="18"/>
      <c r="AP276" s="18"/>
      <c r="AQ276" s="18"/>
      <c r="AR276" s="18"/>
      <c r="AS276" s="18"/>
      <c r="AT276" s="18"/>
      <c r="AU276" s="18"/>
      <c r="AV276" s="18"/>
      <c r="AW276" s="18"/>
      <c r="AX276" s="18"/>
      <c r="AY276" s="18"/>
      <c r="AZ276" s="18"/>
      <c r="BA276" s="18"/>
      <c r="BB276" s="18"/>
      <c r="BC276" s="18"/>
      <c r="BD276" s="18"/>
      <c r="BE276" s="18"/>
      <c r="BF276" s="18"/>
      <c r="BG276" s="18"/>
      <c r="BH276" s="18"/>
      <c r="BI276" s="18"/>
      <c r="BJ276" s="18"/>
    </row>
    <row r="277" spans="1:62" ht="18.75" x14ac:dyDescent="0.3">
      <c r="A277" s="22" t="s">
        <v>29</v>
      </c>
      <c r="B277" s="23">
        <f>B289</f>
        <v>0</v>
      </c>
      <c r="C277" s="23">
        <f>C289</f>
        <v>0</v>
      </c>
      <c r="D277" s="23">
        <f>D289</f>
        <v>0</v>
      </c>
      <c r="E277" s="23">
        <f>E289</f>
        <v>0</v>
      </c>
      <c r="F277" s="121">
        <f t="shared" si="320"/>
        <v>0</v>
      </c>
      <c r="G277" s="121">
        <f t="shared" si="321"/>
        <v>0</v>
      </c>
      <c r="H277" s="23">
        <f t="shared" ref="H277:AE277" si="323">H289</f>
        <v>0</v>
      </c>
      <c r="I277" s="23">
        <f t="shared" si="323"/>
        <v>0</v>
      </c>
      <c r="J277" s="23">
        <f t="shared" si="323"/>
        <v>0</v>
      </c>
      <c r="K277" s="23">
        <f t="shared" si="323"/>
        <v>0</v>
      </c>
      <c r="L277" s="23">
        <f t="shared" si="323"/>
        <v>0</v>
      </c>
      <c r="M277" s="23">
        <f t="shared" si="323"/>
        <v>0</v>
      </c>
      <c r="N277" s="23">
        <f t="shared" si="323"/>
        <v>0</v>
      </c>
      <c r="O277" s="23">
        <f t="shared" si="323"/>
        <v>0</v>
      </c>
      <c r="P277" s="23">
        <f t="shared" si="323"/>
        <v>0</v>
      </c>
      <c r="Q277" s="23">
        <f t="shared" si="323"/>
        <v>0</v>
      </c>
      <c r="R277" s="23">
        <f t="shared" si="323"/>
        <v>0</v>
      </c>
      <c r="S277" s="23">
        <f t="shared" si="323"/>
        <v>0</v>
      </c>
      <c r="T277" s="23">
        <f t="shared" si="323"/>
        <v>0</v>
      </c>
      <c r="U277" s="23">
        <f t="shared" si="323"/>
        <v>0</v>
      </c>
      <c r="V277" s="23">
        <f t="shared" si="323"/>
        <v>0</v>
      </c>
      <c r="W277" s="23">
        <f t="shared" si="323"/>
        <v>0</v>
      </c>
      <c r="X277" s="23">
        <f t="shared" si="323"/>
        <v>0</v>
      </c>
      <c r="Y277" s="23">
        <f t="shared" si="323"/>
        <v>0</v>
      </c>
      <c r="Z277" s="23">
        <f t="shared" si="323"/>
        <v>0</v>
      </c>
      <c r="AA277" s="23">
        <f t="shared" si="323"/>
        <v>0</v>
      </c>
      <c r="AB277" s="23">
        <f t="shared" si="323"/>
        <v>0</v>
      </c>
      <c r="AC277" s="23">
        <f t="shared" si="323"/>
        <v>0</v>
      </c>
      <c r="AD277" s="23">
        <f t="shared" si="323"/>
        <v>0</v>
      </c>
      <c r="AE277" s="23">
        <f t="shared" si="323"/>
        <v>0</v>
      </c>
      <c r="AF277" s="36"/>
      <c r="AG277" s="15"/>
      <c r="AH277" s="15"/>
      <c r="AI277" s="15"/>
      <c r="AJ277" s="18"/>
      <c r="AK277" s="18"/>
      <c r="AL277" s="18"/>
      <c r="AM277" s="18"/>
      <c r="AN277" s="18"/>
      <c r="AO277" s="18"/>
      <c r="AP277" s="18"/>
      <c r="AQ277" s="18"/>
      <c r="AR277" s="18"/>
      <c r="AS277" s="18"/>
      <c r="AT277" s="18"/>
      <c r="AU277" s="18"/>
      <c r="AV277" s="18"/>
      <c r="AW277" s="18"/>
      <c r="AX277" s="18"/>
      <c r="AY277" s="18"/>
      <c r="AZ277" s="18"/>
      <c r="BA277" s="18"/>
      <c r="BB277" s="18"/>
      <c r="BC277" s="18"/>
      <c r="BD277" s="18"/>
      <c r="BE277" s="18"/>
      <c r="BF277" s="18"/>
      <c r="BG277" s="18"/>
      <c r="BH277" s="18"/>
      <c r="BI277" s="18"/>
      <c r="BJ277" s="18"/>
    </row>
    <row r="278" spans="1:62" ht="18.75" x14ac:dyDescent="0.25">
      <c r="A278" s="136" t="s">
        <v>91</v>
      </c>
      <c r="B278" s="137"/>
      <c r="C278" s="137"/>
      <c r="D278" s="137"/>
      <c r="E278" s="137"/>
      <c r="F278" s="137"/>
      <c r="G278" s="137"/>
      <c r="H278" s="137"/>
      <c r="I278" s="137"/>
      <c r="J278" s="137"/>
      <c r="K278" s="137"/>
      <c r="L278" s="137"/>
      <c r="M278" s="137"/>
      <c r="N278" s="137"/>
      <c r="O278" s="137"/>
      <c r="P278" s="137"/>
      <c r="Q278" s="137"/>
      <c r="R278" s="137"/>
      <c r="S278" s="137"/>
      <c r="T278" s="137"/>
      <c r="U278" s="137"/>
      <c r="V278" s="137"/>
      <c r="W278" s="137"/>
      <c r="X278" s="137"/>
      <c r="Y278" s="137"/>
      <c r="Z278" s="137"/>
      <c r="AA278" s="137"/>
      <c r="AB278" s="137"/>
      <c r="AC278" s="137"/>
      <c r="AD278" s="137"/>
      <c r="AE278" s="138"/>
      <c r="AF278" s="36"/>
      <c r="AG278" s="15"/>
      <c r="AH278" s="15"/>
      <c r="AI278" s="15"/>
      <c r="AJ278" s="18"/>
      <c r="AK278" s="18"/>
      <c r="AL278" s="18"/>
      <c r="AM278" s="18"/>
      <c r="AN278" s="18"/>
      <c r="AO278" s="18"/>
      <c r="AP278" s="18"/>
      <c r="AQ278" s="18"/>
      <c r="AR278" s="18"/>
      <c r="AS278" s="18"/>
      <c r="AT278" s="18"/>
      <c r="AU278" s="18"/>
      <c r="AV278" s="18"/>
      <c r="AW278" s="18"/>
      <c r="AX278" s="18"/>
      <c r="AY278" s="18"/>
      <c r="AZ278" s="18"/>
      <c r="BA278" s="18"/>
      <c r="BB278" s="18"/>
      <c r="BC278" s="18"/>
      <c r="BD278" s="18"/>
      <c r="BE278" s="18"/>
      <c r="BF278" s="18"/>
      <c r="BG278" s="18"/>
      <c r="BH278" s="18"/>
      <c r="BI278" s="18"/>
      <c r="BJ278" s="18"/>
    </row>
    <row r="279" spans="1:62" ht="18.75" x14ac:dyDescent="0.3">
      <c r="A279" s="19" t="s">
        <v>25</v>
      </c>
      <c r="B279" s="13">
        <f>B280+B281+B282+B283</f>
        <v>39884.699999999997</v>
      </c>
      <c r="C279" s="13">
        <f>C280+C281+C282+C283</f>
        <v>25441</v>
      </c>
      <c r="D279" s="13">
        <f>D280+D281+D282+D283</f>
        <v>21954.7</v>
      </c>
      <c r="E279" s="13">
        <f>E280+E281+E282+E283</f>
        <v>21954.7</v>
      </c>
      <c r="F279" s="26">
        <f>E279/B279*100</f>
        <v>55.045418418591595</v>
      </c>
      <c r="G279" s="26">
        <f>E279/C279*100</f>
        <v>86.296529224480167</v>
      </c>
      <c r="H279" s="13">
        <f t="shared" ref="H279:AE279" si="324">H280+H281+H282+H283</f>
        <v>3966.4</v>
      </c>
      <c r="I279" s="13">
        <f t="shared" si="324"/>
        <v>3285.2</v>
      </c>
      <c r="J279" s="13">
        <f t="shared" si="324"/>
        <v>2926.1</v>
      </c>
      <c r="K279" s="13">
        <f t="shared" si="324"/>
        <v>2772.1</v>
      </c>
      <c r="L279" s="13">
        <f t="shared" si="324"/>
        <v>2848.5</v>
      </c>
      <c r="M279" s="13">
        <f t="shared" si="324"/>
        <v>1814.6</v>
      </c>
      <c r="N279" s="13">
        <f t="shared" si="324"/>
        <v>3855</v>
      </c>
      <c r="O279" s="13">
        <f t="shared" si="324"/>
        <v>4301.8</v>
      </c>
      <c r="P279" s="13">
        <f t="shared" si="324"/>
        <v>6173</v>
      </c>
      <c r="Q279" s="13">
        <f t="shared" si="324"/>
        <v>5399</v>
      </c>
      <c r="R279" s="13">
        <f t="shared" si="324"/>
        <v>5672</v>
      </c>
      <c r="S279" s="13">
        <f t="shared" si="324"/>
        <v>4382</v>
      </c>
      <c r="T279" s="13">
        <f t="shared" si="324"/>
        <v>3555</v>
      </c>
      <c r="U279" s="13">
        <f t="shared" si="324"/>
        <v>0</v>
      </c>
      <c r="V279" s="13">
        <f t="shared" si="324"/>
        <v>924.6</v>
      </c>
      <c r="W279" s="13">
        <f t="shared" si="324"/>
        <v>0</v>
      </c>
      <c r="X279" s="13">
        <f t="shared" si="324"/>
        <v>1628</v>
      </c>
      <c r="Y279" s="13">
        <f t="shared" si="324"/>
        <v>0</v>
      </c>
      <c r="Z279" s="13">
        <f t="shared" si="324"/>
        <v>3915.6</v>
      </c>
      <c r="AA279" s="13">
        <f t="shared" si="324"/>
        <v>0</v>
      </c>
      <c r="AB279" s="13">
        <f t="shared" si="324"/>
        <v>2159</v>
      </c>
      <c r="AC279" s="13">
        <f t="shared" si="324"/>
        <v>0</v>
      </c>
      <c r="AD279" s="13">
        <f t="shared" si="324"/>
        <v>2261.5</v>
      </c>
      <c r="AE279" s="13">
        <f t="shared" si="324"/>
        <v>0</v>
      </c>
      <c r="AF279" s="36"/>
      <c r="AG279" s="15"/>
      <c r="AH279" s="15"/>
      <c r="AI279" s="15"/>
      <c r="AJ279" s="18"/>
      <c r="AK279" s="18"/>
      <c r="AL279" s="18"/>
      <c r="AM279" s="18"/>
      <c r="AN279" s="18"/>
      <c r="AO279" s="18"/>
      <c r="AP279" s="18"/>
      <c r="AQ279" s="18"/>
      <c r="AR279" s="18"/>
      <c r="AS279" s="18"/>
      <c r="AT279" s="18"/>
      <c r="AU279" s="18"/>
      <c r="AV279" s="18"/>
      <c r="AW279" s="18"/>
      <c r="AX279" s="18"/>
      <c r="AY279" s="18"/>
      <c r="AZ279" s="18"/>
      <c r="BA279" s="18"/>
      <c r="BB279" s="18"/>
      <c r="BC279" s="18"/>
      <c r="BD279" s="18"/>
      <c r="BE279" s="18"/>
      <c r="BF279" s="18"/>
      <c r="BG279" s="18"/>
      <c r="BH279" s="18"/>
      <c r="BI279" s="18"/>
      <c r="BJ279" s="18"/>
    </row>
    <row r="280" spans="1:62" ht="18.75" x14ac:dyDescent="0.3">
      <c r="A280" s="22" t="s">
        <v>26</v>
      </c>
      <c r="B280" s="23">
        <f>H280+J280+L280+N280+P280+R280+T280+V280+X280+Z280+AB280+AD280</f>
        <v>0</v>
      </c>
      <c r="C280" s="29">
        <f t="shared" ref="C280:C283" si="325">H280</f>
        <v>0</v>
      </c>
      <c r="D280" s="23">
        <f>E280</f>
        <v>0</v>
      </c>
      <c r="E280" s="30">
        <f>I280+K280+M280+O280+Q280+S280+U280+W280+Y280+AA280+AC280+AE280</f>
        <v>0</v>
      </c>
      <c r="F280" s="121">
        <f t="shared" ref="F280" si="326">IFERROR(E280/B280*100,0)</f>
        <v>0</v>
      </c>
      <c r="G280" s="121">
        <f t="shared" ref="G280" si="327">IFERROR(E280/C280*100,0)</f>
        <v>0</v>
      </c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F280" s="36"/>
      <c r="AG280" s="15"/>
      <c r="AH280" s="15"/>
      <c r="AI280" s="15"/>
      <c r="AJ280" s="18"/>
      <c r="AK280" s="18"/>
      <c r="AL280" s="18"/>
      <c r="AM280" s="18"/>
      <c r="AN280" s="18"/>
      <c r="AO280" s="18"/>
      <c r="AP280" s="18"/>
      <c r="AQ280" s="18"/>
      <c r="AR280" s="18"/>
      <c r="AS280" s="18"/>
      <c r="AT280" s="18"/>
      <c r="AU280" s="18"/>
      <c r="AV280" s="18"/>
      <c r="AW280" s="18"/>
      <c r="AX280" s="18"/>
      <c r="AY280" s="18"/>
      <c r="AZ280" s="18"/>
      <c r="BA280" s="18"/>
      <c r="BB280" s="18"/>
      <c r="BC280" s="18"/>
      <c r="BD280" s="18"/>
      <c r="BE280" s="18"/>
      <c r="BF280" s="18"/>
      <c r="BG280" s="18"/>
      <c r="BH280" s="18"/>
      <c r="BI280" s="18"/>
      <c r="BJ280" s="18"/>
    </row>
    <row r="281" spans="1:62" ht="37.5" x14ac:dyDescent="0.3">
      <c r="A281" s="22" t="s">
        <v>27</v>
      </c>
      <c r="B281" s="23">
        <f>H281+J281+L281+N281+P281+R281+T281+V281+X281+Z281+AB281+AD281</f>
        <v>39884.699999999997</v>
      </c>
      <c r="C281" s="29">
        <f>H281+J281+L281+N281+P281+R281</f>
        <v>25441</v>
      </c>
      <c r="D281" s="23">
        <f>E281</f>
        <v>21954.7</v>
      </c>
      <c r="E281" s="30">
        <f>I281+K281+M281+O281+Q281+S281+U281+W281+Y281+AA281+AC281+AE281</f>
        <v>21954.7</v>
      </c>
      <c r="F281" s="25">
        <f>E281/B281*100</f>
        <v>55.045418418591595</v>
      </c>
      <c r="G281" s="25">
        <f>E281/C281*100</f>
        <v>86.296529224480167</v>
      </c>
      <c r="H281" s="23">
        <v>3966.4</v>
      </c>
      <c r="I281" s="23">
        <v>3285.2</v>
      </c>
      <c r="J281" s="23">
        <v>2926.1</v>
      </c>
      <c r="K281" s="23">
        <v>2772.1</v>
      </c>
      <c r="L281" s="23">
        <f>2810+38.5</f>
        <v>2848.5</v>
      </c>
      <c r="M281" s="23">
        <v>1814.6</v>
      </c>
      <c r="N281" s="23">
        <f>3671+184</f>
        <v>3855</v>
      </c>
      <c r="O281" s="23">
        <v>4301.8</v>
      </c>
      <c r="P281" s="23">
        <v>6173</v>
      </c>
      <c r="Q281" s="23">
        <v>5399</v>
      </c>
      <c r="R281" s="23">
        <v>5672</v>
      </c>
      <c r="S281" s="23">
        <v>4382</v>
      </c>
      <c r="T281" s="23">
        <v>3555</v>
      </c>
      <c r="U281" s="23"/>
      <c r="V281" s="23">
        <v>924.6</v>
      </c>
      <c r="W281" s="23"/>
      <c r="X281" s="23">
        <v>1628</v>
      </c>
      <c r="Y281" s="23"/>
      <c r="Z281" s="23">
        <v>3915.6</v>
      </c>
      <c r="AA281" s="23"/>
      <c r="AB281" s="23">
        <v>2159</v>
      </c>
      <c r="AC281" s="23"/>
      <c r="AD281" s="23">
        <f>2484-38.5-184</f>
        <v>2261.5</v>
      </c>
      <c r="AE281" s="23"/>
      <c r="AF281" s="36" t="s">
        <v>39</v>
      </c>
      <c r="AG281" s="15"/>
      <c r="AH281" s="15"/>
      <c r="AI281" s="15"/>
      <c r="AJ281" s="18"/>
      <c r="AK281" s="18"/>
      <c r="AL281" s="18"/>
      <c r="AM281" s="18"/>
      <c r="AN281" s="18"/>
      <c r="AO281" s="18"/>
      <c r="AP281" s="18"/>
      <c r="AQ281" s="18"/>
      <c r="AR281" s="18"/>
      <c r="AS281" s="18"/>
      <c r="AT281" s="18"/>
      <c r="AU281" s="18"/>
      <c r="AV281" s="18"/>
      <c r="AW281" s="18"/>
      <c r="AX281" s="18"/>
      <c r="AY281" s="18"/>
      <c r="AZ281" s="18"/>
      <c r="BA281" s="18"/>
      <c r="BB281" s="18"/>
      <c r="BC281" s="18"/>
      <c r="BD281" s="18"/>
      <c r="BE281" s="18"/>
      <c r="BF281" s="18"/>
      <c r="BG281" s="18"/>
      <c r="BH281" s="18"/>
      <c r="BI281" s="18"/>
      <c r="BJ281" s="18"/>
    </row>
    <row r="282" spans="1:62" ht="18.75" x14ac:dyDescent="0.3">
      <c r="A282" s="22" t="s">
        <v>28</v>
      </c>
      <c r="B282" s="44"/>
      <c r="C282" s="29">
        <f t="shared" si="325"/>
        <v>0</v>
      </c>
      <c r="D282" s="44"/>
      <c r="E282" s="44"/>
      <c r="F282" s="44"/>
      <c r="G282" s="44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F282" s="36"/>
      <c r="AG282" s="15"/>
      <c r="AH282" s="15"/>
      <c r="AI282" s="15"/>
      <c r="AJ282" s="18"/>
      <c r="AK282" s="18"/>
      <c r="AL282" s="18"/>
      <c r="AM282" s="18"/>
      <c r="AN282" s="18"/>
      <c r="AO282" s="18"/>
      <c r="AP282" s="18"/>
      <c r="AQ282" s="18"/>
      <c r="AR282" s="18"/>
      <c r="AS282" s="18"/>
      <c r="AT282" s="18"/>
      <c r="AU282" s="18"/>
      <c r="AV282" s="18"/>
      <c r="AW282" s="18"/>
      <c r="AX282" s="18"/>
      <c r="AY282" s="18"/>
      <c r="AZ282" s="18"/>
      <c r="BA282" s="18"/>
      <c r="BB282" s="18"/>
      <c r="BC282" s="18"/>
      <c r="BD282" s="18"/>
      <c r="BE282" s="18"/>
      <c r="BF282" s="18"/>
      <c r="BG282" s="18"/>
      <c r="BH282" s="18"/>
      <c r="BI282" s="18"/>
      <c r="BJ282" s="18"/>
    </row>
    <row r="283" spans="1:62" ht="18.75" x14ac:dyDescent="0.3">
      <c r="A283" s="22" t="s">
        <v>29</v>
      </c>
      <c r="B283" s="44"/>
      <c r="C283" s="29">
        <f t="shared" si="325"/>
        <v>0</v>
      </c>
      <c r="D283" s="44"/>
      <c r="E283" s="44"/>
      <c r="F283" s="44"/>
      <c r="G283" s="44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F283" s="36"/>
      <c r="AG283" s="15"/>
      <c r="AH283" s="15"/>
      <c r="AI283" s="15"/>
      <c r="AJ283" s="18"/>
      <c r="AK283" s="18"/>
      <c r="AL283" s="18"/>
      <c r="AM283" s="18"/>
      <c r="AN283" s="18"/>
      <c r="AO283" s="18"/>
      <c r="AP283" s="18"/>
      <c r="AQ283" s="18"/>
      <c r="AR283" s="18"/>
      <c r="AS283" s="18"/>
      <c r="AT283" s="18"/>
      <c r="AU283" s="18"/>
      <c r="AV283" s="18"/>
      <c r="AW283" s="18"/>
      <c r="AX283" s="18"/>
      <c r="AY283" s="18"/>
      <c r="AZ283" s="18"/>
      <c r="BA283" s="18"/>
      <c r="BB283" s="18"/>
      <c r="BC283" s="18"/>
      <c r="BD283" s="18"/>
      <c r="BE283" s="18"/>
      <c r="BF283" s="18"/>
      <c r="BG283" s="18"/>
      <c r="BH283" s="18"/>
      <c r="BI283" s="18"/>
      <c r="BJ283" s="18"/>
    </row>
    <row r="284" spans="1:62" ht="18.75" x14ac:dyDescent="0.25">
      <c r="A284" s="136" t="s">
        <v>92</v>
      </c>
      <c r="B284" s="137"/>
      <c r="C284" s="137"/>
      <c r="D284" s="137"/>
      <c r="E284" s="137"/>
      <c r="F284" s="137"/>
      <c r="G284" s="137"/>
      <c r="H284" s="137"/>
      <c r="I284" s="137"/>
      <c r="J284" s="137"/>
      <c r="K284" s="137"/>
      <c r="L284" s="137"/>
      <c r="M284" s="137"/>
      <c r="N284" s="137"/>
      <c r="O284" s="137"/>
      <c r="P284" s="137"/>
      <c r="Q284" s="137"/>
      <c r="R284" s="137"/>
      <c r="S284" s="137"/>
      <c r="T284" s="137"/>
      <c r="U284" s="137"/>
      <c r="V284" s="137"/>
      <c r="W284" s="137"/>
      <c r="X284" s="137"/>
      <c r="Y284" s="137"/>
      <c r="Z284" s="137"/>
      <c r="AA284" s="137"/>
      <c r="AB284" s="137"/>
      <c r="AC284" s="137"/>
      <c r="AD284" s="137"/>
      <c r="AE284" s="138"/>
      <c r="AF284" s="36"/>
      <c r="AG284" s="15"/>
      <c r="AH284" s="15"/>
      <c r="AI284" s="15"/>
      <c r="AJ284" s="18"/>
      <c r="AK284" s="18"/>
      <c r="AL284" s="18"/>
      <c r="AM284" s="18"/>
      <c r="AN284" s="18"/>
      <c r="AO284" s="18"/>
      <c r="AP284" s="18"/>
      <c r="AQ284" s="18"/>
      <c r="AR284" s="18"/>
      <c r="AS284" s="18"/>
      <c r="AT284" s="18"/>
      <c r="AU284" s="18"/>
      <c r="AV284" s="18"/>
      <c r="AW284" s="18"/>
      <c r="AX284" s="18"/>
      <c r="AY284" s="18"/>
      <c r="AZ284" s="18"/>
      <c r="BA284" s="18"/>
      <c r="BB284" s="18"/>
      <c r="BC284" s="18"/>
      <c r="BD284" s="18"/>
      <c r="BE284" s="18"/>
      <c r="BF284" s="18"/>
      <c r="BG284" s="18"/>
      <c r="BH284" s="18"/>
      <c r="BI284" s="18"/>
      <c r="BJ284" s="18"/>
    </row>
    <row r="285" spans="1:62" ht="18.75" x14ac:dyDescent="0.3">
      <c r="A285" s="19" t="s">
        <v>25</v>
      </c>
      <c r="B285" s="13">
        <f>B286+B287+B288+B289</f>
        <v>100</v>
      </c>
      <c r="C285" s="13">
        <f>C286+C287+C288+C289</f>
        <v>0</v>
      </c>
      <c r="D285" s="13">
        <f>D286+D287+D288+D289</f>
        <v>0</v>
      </c>
      <c r="E285" s="13">
        <f>E286+E287+E288+E289</f>
        <v>0</v>
      </c>
      <c r="F285" s="122">
        <f t="shared" ref="F285" si="328">IFERROR(E285/B285*100,0)</f>
        <v>0</v>
      </c>
      <c r="G285" s="122">
        <f t="shared" ref="G285" si="329">IFERROR(E285/C285*100,0)</f>
        <v>0</v>
      </c>
      <c r="H285" s="13">
        <f>H286+H287+H288+H289</f>
        <v>0</v>
      </c>
      <c r="I285" s="13">
        <f t="shared" ref="I285:AE285" si="330">I286+I287+I288+I289</f>
        <v>0</v>
      </c>
      <c r="J285" s="13">
        <f t="shared" si="330"/>
        <v>0</v>
      </c>
      <c r="K285" s="13">
        <f t="shared" si="330"/>
        <v>0</v>
      </c>
      <c r="L285" s="13">
        <f t="shared" si="330"/>
        <v>0</v>
      </c>
      <c r="M285" s="13">
        <f t="shared" si="330"/>
        <v>0</v>
      </c>
      <c r="N285" s="13">
        <f t="shared" si="330"/>
        <v>0</v>
      </c>
      <c r="O285" s="13">
        <f t="shared" si="330"/>
        <v>0</v>
      </c>
      <c r="P285" s="13">
        <f t="shared" si="330"/>
        <v>0</v>
      </c>
      <c r="Q285" s="13">
        <f t="shared" si="330"/>
        <v>0</v>
      </c>
      <c r="R285" s="13">
        <f t="shared" si="330"/>
        <v>0</v>
      </c>
      <c r="S285" s="13">
        <f t="shared" si="330"/>
        <v>0</v>
      </c>
      <c r="T285" s="13">
        <f t="shared" si="330"/>
        <v>0</v>
      </c>
      <c r="U285" s="13">
        <f t="shared" si="330"/>
        <v>0</v>
      </c>
      <c r="V285" s="13">
        <f t="shared" si="330"/>
        <v>80</v>
      </c>
      <c r="W285" s="13">
        <f t="shared" si="330"/>
        <v>0</v>
      </c>
      <c r="X285" s="13">
        <f t="shared" si="330"/>
        <v>0</v>
      </c>
      <c r="Y285" s="13">
        <f t="shared" si="330"/>
        <v>0</v>
      </c>
      <c r="Z285" s="13">
        <f t="shared" si="330"/>
        <v>0</v>
      </c>
      <c r="AA285" s="13">
        <f t="shared" si="330"/>
        <v>0</v>
      </c>
      <c r="AB285" s="13">
        <f t="shared" si="330"/>
        <v>20</v>
      </c>
      <c r="AC285" s="13">
        <f t="shared" si="330"/>
        <v>0</v>
      </c>
      <c r="AD285" s="13">
        <f t="shared" si="330"/>
        <v>0</v>
      </c>
      <c r="AE285" s="13">
        <f t="shared" si="330"/>
        <v>0</v>
      </c>
      <c r="AF285" s="139"/>
      <c r="AG285" s="15"/>
      <c r="AH285" s="15"/>
      <c r="AI285" s="15"/>
      <c r="AJ285" s="18"/>
      <c r="AK285" s="18"/>
      <c r="AL285" s="18"/>
      <c r="AM285" s="18"/>
      <c r="AN285" s="18"/>
      <c r="AO285" s="18"/>
      <c r="AP285" s="18"/>
      <c r="AQ285" s="18"/>
      <c r="AR285" s="18"/>
      <c r="AS285" s="18"/>
      <c r="AT285" s="18"/>
      <c r="AU285" s="18"/>
      <c r="AV285" s="18"/>
      <c r="AW285" s="18"/>
      <c r="AX285" s="18"/>
      <c r="AY285" s="18"/>
      <c r="AZ285" s="18"/>
      <c r="BA285" s="18"/>
      <c r="BB285" s="18"/>
      <c r="BC285" s="18"/>
      <c r="BD285" s="18"/>
      <c r="BE285" s="18"/>
      <c r="BF285" s="18"/>
      <c r="BG285" s="18"/>
      <c r="BH285" s="18"/>
      <c r="BI285" s="18"/>
      <c r="BJ285" s="18"/>
    </row>
    <row r="286" spans="1:62" ht="18.75" x14ac:dyDescent="0.3">
      <c r="A286" s="22" t="s">
        <v>26</v>
      </c>
      <c r="B286" s="44"/>
      <c r="C286" s="29">
        <f t="shared" ref="C286:C289" si="331">H286</f>
        <v>0</v>
      </c>
      <c r="D286" s="44"/>
      <c r="E286" s="44"/>
      <c r="F286" s="44"/>
      <c r="G286" s="44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F286" s="140"/>
      <c r="AG286" s="15"/>
      <c r="AH286" s="15"/>
      <c r="AI286" s="15"/>
      <c r="AJ286" s="18"/>
      <c r="AK286" s="18"/>
      <c r="AL286" s="18"/>
      <c r="AM286" s="18"/>
      <c r="AN286" s="18"/>
      <c r="AO286" s="18"/>
      <c r="AP286" s="18"/>
      <c r="AQ286" s="18"/>
      <c r="AR286" s="18"/>
      <c r="AS286" s="18"/>
      <c r="AT286" s="18"/>
      <c r="AU286" s="18"/>
      <c r="AV286" s="18"/>
      <c r="AW286" s="18"/>
      <c r="AX286" s="18"/>
      <c r="AY286" s="18"/>
      <c r="AZ286" s="18"/>
      <c r="BA286" s="18"/>
      <c r="BB286" s="18"/>
      <c r="BC286" s="18"/>
      <c r="BD286" s="18"/>
      <c r="BE286" s="18"/>
      <c r="BF286" s="18"/>
      <c r="BG286" s="18"/>
      <c r="BH286" s="18"/>
      <c r="BI286" s="18"/>
      <c r="BJ286" s="18"/>
    </row>
    <row r="287" spans="1:62" ht="18.75" x14ac:dyDescent="0.3">
      <c r="A287" s="22" t="s">
        <v>27</v>
      </c>
      <c r="B287" s="23">
        <f>H287+J287+L287+N287+P287+R287+T287+V287+X287+Z287+AB287+AD287</f>
        <v>100</v>
      </c>
      <c r="C287" s="29">
        <f>H287+J287+L287</f>
        <v>0</v>
      </c>
      <c r="D287" s="23">
        <f>E287</f>
        <v>0</v>
      </c>
      <c r="E287" s="30">
        <f>I287+K287+M287+O287+Q287+S287+U287+W287+Y287+AA287+AC287+AE287</f>
        <v>0</v>
      </c>
      <c r="F287" s="121">
        <f t="shared" ref="F287" si="332">IFERROR(E287/B287*100,0)</f>
        <v>0</v>
      </c>
      <c r="G287" s="121">
        <f t="shared" ref="G287" si="333">IFERROR(E287/C287*100,0)</f>
        <v>0</v>
      </c>
      <c r="H287" s="23"/>
      <c r="I287" s="23"/>
      <c r="J287" s="23"/>
      <c r="K287" s="23"/>
      <c r="L287" s="23"/>
      <c r="M287" s="23"/>
      <c r="N287" s="23"/>
      <c r="O287" s="23"/>
      <c r="P287" s="23"/>
      <c r="Q287" s="23"/>
      <c r="R287" s="23"/>
      <c r="S287" s="23"/>
      <c r="T287" s="23"/>
      <c r="U287" s="23"/>
      <c r="V287" s="23">
        <v>80</v>
      </c>
      <c r="W287" s="23"/>
      <c r="X287" s="23"/>
      <c r="Y287" s="23"/>
      <c r="Z287" s="23"/>
      <c r="AA287" s="23"/>
      <c r="AB287" s="23">
        <v>20</v>
      </c>
      <c r="AC287" s="23"/>
      <c r="AD287" s="23"/>
      <c r="AE287" s="23"/>
      <c r="AF287" s="140"/>
      <c r="AG287" s="15"/>
      <c r="AH287" s="15"/>
      <c r="AI287" s="15"/>
      <c r="AJ287" s="18"/>
      <c r="AK287" s="18"/>
      <c r="AL287" s="18"/>
      <c r="AM287" s="18"/>
      <c r="AN287" s="18"/>
      <c r="AO287" s="18"/>
      <c r="AP287" s="18"/>
      <c r="AQ287" s="18"/>
      <c r="AR287" s="18"/>
      <c r="AS287" s="18"/>
      <c r="AT287" s="18"/>
      <c r="AU287" s="18"/>
      <c r="AV287" s="18"/>
      <c r="AW287" s="18"/>
      <c r="AX287" s="18"/>
      <c r="AY287" s="18"/>
      <c r="AZ287" s="18"/>
      <c r="BA287" s="18"/>
      <c r="BB287" s="18"/>
      <c r="BC287" s="18"/>
      <c r="BD287" s="18"/>
      <c r="BE287" s="18"/>
      <c r="BF287" s="18"/>
      <c r="BG287" s="18"/>
      <c r="BH287" s="18"/>
      <c r="BI287" s="18"/>
      <c r="BJ287" s="18"/>
    </row>
    <row r="288" spans="1:62" ht="18.75" x14ac:dyDescent="0.3">
      <c r="A288" s="22" t="s">
        <v>28</v>
      </c>
      <c r="B288" s="44"/>
      <c r="C288" s="29">
        <f t="shared" si="331"/>
        <v>0</v>
      </c>
      <c r="D288" s="44"/>
      <c r="E288" s="44"/>
      <c r="F288" s="44"/>
      <c r="G288" s="44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F288" s="140"/>
      <c r="AG288" s="15"/>
      <c r="AH288" s="15"/>
      <c r="AI288" s="15"/>
      <c r="AJ288" s="18"/>
      <c r="AK288" s="18"/>
      <c r="AL288" s="18"/>
      <c r="AM288" s="18"/>
      <c r="AN288" s="18"/>
      <c r="AO288" s="18"/>
      <c r="AP288" s="18"/>
      <c r="AQ288" s="18"/>
      <c r="AR288" s="18"/>
      <c r="AS288" s="18"/>
      <c r="AT288" s="18"/>
      <c r="AU288" s="18"/>
      <c r="AV288" s="18"/>
      <c r="AW288" s="18"/>
      <c r="AX288" s="18"/>
      <c r="AY288" s="18"/>
      <c r="AZ288" s="18"/>
      <c r="BA288" s="18"/>
      <c r="BB288" s="18"/>
      <c r="BC288" s="18"/>
      <c r="BD288" s="18"/>
      <c r="BE288" s="18"/>
      <c r="BF288" s="18"/>
      <c r="BG288" s="18"/>
      <c r="BH288" s="18"/>
      <c r="BI288" s="18"/>
      <c r="BJ288" s="18"/>
    </row>
    <row r="289" spans="1:62" ht="18.75" x14ac:dyDescent="0.3">
      <c r="A289" s="22" t="s">
        <v>29</v>
      </c>
      <c r="B289" s="23">
        <f>H289+J289+L289+N289+P289+R289+T289+V289+X289+Z289+AB289+AD289</f>
        <v>0</v>
      </c>
      <c r="C289" s="29">
        <f t="shared" si="331"/>
        <v>0</v>
      </c>
      <c r="D289" s="23">
        <f>E289</f>
        <v>0</v>
      </c>
      <c r="E289" s="51">
        <f>I289+K289+M289+O289+Q289+S289+U289+W289+Y289+AA289+AC289+AE289</f>
        <v>0</v>
      </c>
      <c r="F289" s="121">
        <f t="shared" ref="F289" si="334">IFERROR(E289/B289*100,0)</f>
        <v>0</v>
      </c>
      <c r="G289" s="121">
        <f t="shared" ref="G289" si="335">IFERROR(E289/C289*100,0)</f>
        <v>0</v>
      </c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F289" s="143"/>
      <c r="AG289" s="15"/>
      <c r="AH289" s="15"/>
      <c r="AI289" s="15"/>
      <c r="AJ289" s="18"/>
      <c r="AK289" s="18"/>
      <c r="AL289" s="18"/>
      <c r="AM289" s="18"/>
      <c r="AN289" s="18"/>
      <c r="AO289" s="18"/>
      <c r="AP289" s="18"/>
      <c r="AQ289" s="18"/>
      <c r="AR289" s="18"/>
      <c r="AS289" s="18"/>
      <c r="AT289" s="18"/>
      <c r="AU289" s="18"/>
      <c r="AV289" s="18"/>
      <c r="AW289" s="18"/>
      <c r="AX289" s="18"/>
      <c r="AY289" s="18"/>
      <c r="AZ289" s="18"/>
      <c r="BA289" s="18"/>
      <c r="BB289" s="18"/>
      <c r="BC289" s="18"/>
      <c r="BD289" s="18"/>
      <c r="BE289" s="18"/>
      <c r="BF289" s="18"/>
      <c r="BG289" s="18"/>
      <c r="BH289" s="18"/>
      <c r="BI289" s="18"/>
      <c r="BJ289" s="18"/>
    </row>
    <row r="290" spans="1:62" ht="18.75" x14ac:dyDescent="0.25">
      <c r="A290" s="136" t="s">
        <v>93</v>
      </c>
      <c r="B290" s="137"/>
      <c r="C290" s="137"/>
      <c r="D290" s="137"/>
      <c r="E290" s="137"/>
      <c r="F290" s="137"/>
      <c r="G290" s="137"/>
      <c r="H290" s="137"/>
      <c r="I290" s="137"/>
      <c r="J290" s="137"/>
      <c r="K290" s="137"/>
      <c r="L290" s="137"/>
      <c r="M290" s="137"/>
      <c r="N290" s="137"/>
      <c r="O290" s="137"/>
      <c r="P290" s="137"/>
      <c r="Q290" s="137"/>
      <c r="R290" s="137"/>
      <c r="S290" s="137"/>
      <c r="T290" s="137"/>
      <c r="U290" s="137"/>
      <c r="V290" s="137"/>
      <c r="W290" s="137"/>
      <c r="X290" s="137"/>
      <c r="Y290" s="137"/>
      <c r="Z290" s="137"/>
      <c r="AA290" s="137"/>
      <c r="AB290" s="137"/>
      <c r="AC290" s="137"/>
      <c r="AD290" s="137"/>
      <c r="AE290" s="138"/>
      <c r="AF290" s="36"/>
      <c r="AG290" s="15"/>
      <c r="AH290" s="15"/>
      <c r="AI290" s="15"/>
      <c r="AJ290" s="18"/>
      <c r="AK290" s="18"/>
      <c r="AL290" s="18"/>
      <c r="AM290" s="18"/>
      <c r="AN290" s="18"/>
      <c r="AO290" s="18"/>
      <c r="AP290" s="18"/>
      <c r="AQ290" s="18"/>
      <c r="AR290" s="18"/>
      <c r="AS290" s="18"/>
      <c r="AT290" s="18"/>
      <c r="AU290" s="18"/>
      <c r="AV290" s="18"/>
      <c r="AW290" s="18"/>
      <c r="AX290" s="18"/>
      <c r="AY290" s="18"/>
      <c r="AZ290" s="18"/>
      <c r="BA290" s="18"/>
      <c r="BB290" s="18"/>
      <c r="BC290" s="18"/>
      <c r="BD290" s="18"/>
      <c r="BE290" s="18"/>
      <c r="BF290" s="18"/>
      <c r="BG290" s="18"/>
      <c r="BH290" s="18"/>
      <c r="BI290" s="18"/>
      <c r="BJ290" s="18"/>
    </row>
    <row r="291" spans="1:62" ht="18.75" x14ac:dyDescent="0.3">
      <c r="A291" s="19" t="s">
        <v>25</v>
      </c>
      <c r="B291" s="13">
        <f>B292+B293+B294+B295</f>
        <v>13606.8</v>
      </c>
      <c r="C291" s="13">
        <f>C292+C293+C294+C295</f>
        <v>7659.4</v>
      </c>
      <c r="D291" s="13">
        <f>D292+D293+D294+D295</f>
        <v>7659</v>
      </c>
      <c r="E291" s="13">
        <f>E292+E293+E294+E295</f>
        <v>7659</v>
      </c>
      <c r="F291" s="26">
        <f>E291/B291*100</f>
        <v>56.288032454361058</v>
      </c>
      <c r="G291" s="26">
        <f>E291/C291*100</f>
        <v>99.994777658824447</v>
      </c>
      <c r="H291" s="13">
        <f>H292+H293+H294+H295</f>
        <v>792.4</v>
      </c>
      <c r="I291" s="13">
        <f t="shared" ref="I291:AE291" si="336">I292+I293+I294+I295</f>
        <v>792.4</v>
      </c>
      <c r="J291" s="13">
        <f t="shared" si="336"/>
        <v>1740.2</v>
      </c>
      <c r="K291" s="13">
        <f t="shared" si="336"/>
        <v>1740.2</v>
      </c>
      <c r="L291" s="13">
        <f t="shared" si="336"/>
        <v>1057</v>
      </c>
      <c r="M291" s="13">
        <f t="shared" si="336"/>
        <v>1057</v>
      </c>
      <c r="N291" s="13">
        <f t="shared" si="336"/>
        <v>1161.0999999999999</v>
      </c>
      <c r="O291" s="13">
        <f t="shared" si="336"/>
        <v>1161.0999999999999</v>
      </c>
      <c r="P291" s="13">
        <f t="shared" si="336"/>
        <v>1670.3</v>
      </c>
      <c r="Q291" s="13">
        <f t="shared" si="336"/>
        <v>1670.3</v>
      </c>
      <c r="R291" s="13">
        <f t="shared" si="336"/>
        <v>1238.4000000000001</v>
      </c>
      <c r="S291" s="13">
        <f t="shared" si="336"/>
        <v>1238</v>
      </c>
      <c r="T291" s="13">
        <f t="shared" si="336"/>
        <v>1039.0999999999999</v>
      </c>
      <c r="U291" s="13">
        <f t="shared" si="336"/>
        <v>0</v>
      </c>
      <c r="V291" s="13">
        <f t="shared" si="336"/>
        <v>700.6</v>
      </c>
      <c r="W291" s="13">
        <f t="shared" si="336"/>
        <v>0</v>
      </c>
      <c r="X291" s="13">
        <f t="shared" si="336"/>
        <v>1144.9000000000001</v>
      </c>
      <c r="Y291" s="13">
        <f t="shared" si="336"/>
        <v>0</v>
      </c>
      <c r="Z291" s="13">
        <f t="shared" si="336"/>
        <v>1032.5</v>
      </c>
      <c r="AA291" s="13">
        <f t="shared" si="336"/>
        <v>0</v>
      </c>
      <c r="AB291" s="13">
        <f t="shared" si="336"/>
        <v>1096.3</v>
      </c>
      <c r="AC291" s="13">
        <f t="shared" si="336"/>
        <v>0</v>
      </c>
      <c r="AD291" s="13">
        <f t="shared" si="336"/>
        <v>933.99999999999989</v>
      </c>
      <c r="AE291" s="13">
        <f t="shared" si="336"/>
        <v>0</v>
      </c>
      <c r="AF291" s="139" t="s">
        <v>103</v>
      </c>
      <c r="AG291" s="15">
        <f t="shared" ref="AG291" si="337">C291-E291</f>
        <v>0.3999999999996362</v>
      </c>
      <c r="AH291" s="15"/>
      <c r="AI291" s="15"/>
      <c r="AJ291" s="18"/>
      <c r="AK291" s="18"/>
      <c r="AL291" s="18"/>
      <c r="AM291" s="18"/>
      <c r="AN291" s="18"/>
      <c r="AO291" s="18"/>
      <c r="AP291" s="18"/>
      <c r="AQ291" s="18"/>
      <c r="AR291" s="18"/>
      <c r="AS291" s="18"/>
      <c r="AT291" s="18"/>
      <c r="AU291" s="18"/>
      <c r="AV291" s="18"/>
      <c r="AW291" s="18"/>
      <c r="AX291" s="18"/>
      <c r="AY291" s="18"/>
      <c r="AZ291" s="18"/>
      <c r="BA291" s="18"/>
      <c r="BB291" s="18"/>
      <c r="BC291" s="18"/>
      <c r="BD291" s="18"/>
      <c r="BE291" s="18"/>
      <c r="BF291" s="18"/>
      <c r="BG291" s="18"/>
      <c r="BH291" s="18"/>
      <c r="BI291" s="18"/>
      <c r="BJ291" s="18"/>
    </row>
    <row r="292" spans="1:62" ht="18.75" x14ac:dyDescent="0.3">
      <c r="A292" s="22" t="s">
        <v>26</v>
      </c>
      <c r="B292" s="44"/>
      <c r="C292" s="29">
        <f t="shared" ref="C292:C295" si="338">H292</f>
        <v>0</v>
      </c>
      <c r="D292" s="44"/>
      <c r="E292" s="44"/>
      <c r="F292" s="127"/>
      <c r="G292" s="127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F292" s="140"/>
      <c r="AG292" s="15"/>
      <c r="AH292" s="15"/>
      <c r="AI292" s="15"/>
      <c r="AJ292" s="18"/>
      <c r="AK292" s="18"/>
      <c r="AL292" s="18"/>
      <c r="AM292" s="18"/>
      <c r="AN292" s="18"/>
      <c r="AO292" s="18"/>
      <c r="AP292" s="18"/>
      <c r="AQ292" s="18"/>
      <c r="AR292" s="18"/>
      <c r="AS292" s="18"/>
      <c r="AT292" s="18"/>
      <c r="AU292" s="18"/>
      <c r="AV292" s="18"/>
      <c r="AW292" s="18"/>
      <c r="AX292" s="18"/>
      <c r="AY292" s="18"/>
      <c r="AZ292" s="18"/>
      <c r="BA292" s="18"/>
      <c r="BB292" s="18"/>
      <c r="BC292" s="18"/>
      <c r="BD292" s="18"/>
      <c r="BE292" s="18"/>
      <c r="BF292" s="18"/>
      <c r="BG292" s="18"/>
      <c r="BH292" s="18"/>
      <c r="BI292" s="18"/>
      <c r="BJ292" s="18"/>
    </row>
    <row r="293" spans="1:62" ht="18.75" x14ac:dyDescent="0.3">
      <c r="A293" s="22" t="s">
        <v>27</v>
      </c>
      <c r="B293" s="23">
        <f>H293+J293+L293+N293+P293+R293+T293+V293+X293+Z293+AB293+AD293</f>
        <v>13606.8</v>
      </c>
      <c r="C293" s="29">
        <f>H293+J293+L293+N293+P293+R293</f>
        <v>7659.4</v>
      </c>
      <c r="D293" s="23">
        <f>E293</f>
        <v>7659</v>
      </c>
      <c r="E293" s="30">
        <f>I293+K293+M293+O293+Q293+S293+U293+W293+Y293+AA293+AC293+AE293</f>
        <v>7659</v>
      </c>
      <c r="F293" s="25">
        <f>E293/B293*100</f>
        <v>56.288032454361058</v>
      </c>
      <c r="G293" s="25">
        <f>E293/C293*100</f>
        <v>99.994777658824447</v>
      </c>
      <c r="H293" s="23">
        <v>792.4</v>
      </c>
      <c r="I293" s="23">
        <v>792.4</v>
      </c>
      <c r="J293" s="23">
        <v>1740.2</v>
      </c>
      <c r="K293" s="23">
        <v>1740.2</v>
      </c>
      <c r="L293" s="23">
        <v>1057</v>
      </c>
      <c r="M293" s="23">
        <v>1057</v>
      </c>
      <c r="N293" s="23">
        <f>1019.5+141.6</f>
        <v>1161.0999999999999</v>
      </c>
      <c r="O293" s="23">
        <v>1161.0999999999999</v>
      </c>
      <c r="P293" s="23">
        <v>1670.3</v>
      </c>
      <c r="Q293" s="23">
        <v>1670.3</v>
      </c>
      <c r="R293" s="23">
        <v>1238.4000000000001</v>
      </c>
      <c r="S293" s="23">
        <v>1238</v>
      </c>
      <c r="T293" s="23">
        <v>1039.0999999999999</v>
      </c>
      <c r="U293" s="23"/>
      <c r="V293" s="23">
        <v>700.6</v>
      </c>
      <c r="W293" s="23"/>
      <c r="X293" s="23">
        <v>1144.9000000000001</v>
      </c>
      <c r="Y293" s="23"/>
      <c r="Z293" s="23">
        <v>1032.5</v>
      </c>
      <c r="AA293" s="23"/>
      <c r="AB293" s="23">
        <v>1096.3</v>
      </c>
      <c r="AC293" s="23"/>
      <c r="AD293" s="23">
        <f>1075.6-141.6</f>
        <v>933.99999999999989</v>
      </c>
      <c r="AE293" s="23"/>
      <c r="AF293" s="140"/>
      <c r="AG293" s="15"/>
      <c r="AH293" s="15"/>
      <c r="AI293" s="15"/>
      <c r="AJ293" s="18"/>
      <c r="AK293" s="18"/>
      <c r="AL293" s="18"/>
      <c r="AM293" s="18"/>
      <c r="AN293" s="18"/>
      <c r="AO293" s="18"/>
      <c r="AP293" s="18"/>
      <c r="AQ293" s="18"/>
      <c r="AR293" s="18"/>
      <c r="AS293" s="18"/>
      <c r="AT293" s="18"/>
      <c r="AU293" s="18"/>
      <c r="AV293" s="18"/>
      <c r="AW293" s="18"/>
      <c r="AX293" s="18"/>
      <c r="AY293" s="18"/>
      <c r="AZ293" s="18"/>
      <c r="BA293" s="18"/>
      <c r="BB293" s="18"/>
      <c r="BC293" s="18"/>
      <c r="BD293" s="18"/>
      <c r="BE293" s="18"/>
      <c r="BF293" s="18"/>
      <c r="BG293" s="18"/>
      <c r="BH293" s="18"/>
      <c r="BI293" s="18"/>
      <c r="BJ293" s="18"/>
    </row>
    <row r="294" spans="1:62" ht="18.75" x14ac:dyDescent="0.3">
      <c r="A294" s="22" t="s">
        <v>28</v>
      </c>
      <c r="B294" s="44"/>
      <c r="C294" s="29">
        <f t="shared" si="338"/>
        <v>0</v>
      </c>
      <c r="D294" s="44"/>
      <c r="E294" s="44"/>
      <c r="F294" s="127"/>
      <c r="G294" s="127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F294" s="140"/>
      <c r="AG294" s="15"/>
      <c r="AH294" s="15"/>
      <c r="AI294" s="15"/>
      <c r="AJ294" s="18"/>
      <c r="AK294" s="18"/>
      <c r="AL294" s="18"/>
      <c r="AM294" s="18"/>
      <c r="AN294" s="18"/>
      <c r="AO294" s="18"/>
      <c r="AP294" s="18"/>
      <c r="AQ294" s="18"/>
      <c r="AR294" s="18"/>
      <c r="AS294" s="18"/>
      <c r="AT294" s="18"/>
      <c r="AU294" s="18"/>
      <c r="AV294" s="18"/>
      <c r="AW294" s="18"/>
      <c r="AX294" s="18"/>
      <c r="AY294" s="18"/>
      <c r="AZ294" s="18"/>
      <c r="BA294" s="18"/>
      <c r="BB294" s="18"/>
      <c r="BC294" s="18"/>
      <c r="BD294" s="18"/>
      <c r="BE294" s="18"/>
      <c r="BF294" s="18"/>
      <c r="BG294" s="18"/>
      <c r="BH294" s="18"/>
      <c r="BI294" s="18"/>
      <c r="BJ294" s="18"/>
    </row>
    <row r="295" spans="1:62" ht="18.75" x14ac:dyDescent="0.3">
      <c r="A295" s="22" t="s">
        <v>29</v>
      </c>
      <c r="B295" s="44"/>
      <c r="C295" s="29">
        <f t="shared" si="338"/>
        <v>0</v>
      </c>
      <c r="D295" s="44"/>
      <c r="E295" s="44"/>
      <c r="F295" s="127"/>
      <c r="G295" s="127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F295" s="143"/>
      <c r="AG295" s="15"/>
      <c r="AH295" s="15"/>
      <c r="AI295" s="15"/>
      <c r="AJ295" s="18"/>
      <c r="AK295" s="18"/>
      <c r="AL295" s="18"/>
      <c r="AM295" s="18"/>
      <c r="AN295" s="18"/>
      <c r="AO295" s="18"/>
      <c r="AP295" s="18"/>
      <c r="AQ295" s="18"/>
      <c r="AR295" s="18"/>
      <c r="AS295" s="18"/>
      <c r="AT295" s="18"/>
      <c r="AU295" s="18"/>
      <c r="AV295" s="18"/>
      <c r="AW295" s="18"/>
      <c r="AX295" s="18"/>
      <c r="AY295" s="18"/>
      <c r="AZ295" s="18"/>
      <c r="BA295" s="18"/>
      <c r="BB295" s="18"/>
      <c r="BC295" s="18"/>
      <c r="BD295" s="18"/>
      <c r="BE295" s="18"/>
      <c r="BF295" s="18"/>
      <c r="BG295" s="18"/>
      <c r="BH295" s="18"/>
      <c r="BI295" s="18"/>
      <c r="BJ295" s="18"/>
    </row>
    <row r="296" spans="1:62" ht="20.25" x14ac:dyDescent="0.25">
      <c r="A296" s="141" t="s">
        <v>94</v>
      </c>
      <c r="B296" s="142"/>
      <c r="C296" s="142"/>
      <c r="D296" s="142"/>
      <c r="E296" s="142"/>
      <c r="F296" s="142"/>
      <c r="G296" s="142"/>
      <c r="H296" s="142"/>
      <c r="I296" s="142"/>
      <c r="J296" s="142"/>
      <c r="K296" s="142"/>
      <c r="L296" s="142"/>
      <c r="M296" s="142"/>
      <c r="N296" s="142"/>
      <c r="O296" s="142"/>
      <c r="P296" s="142"/>
      <c r="Q296" s="142"/>
      <c r="R296" s="142"/>
      <c r="S296" s="142"/>
      <c r="T296" s="142"/>
      <c r="U296" s="142"/>
      <c r="V296" s="142"/>
      <c r="W296" s="142"/>
      <c r="X296" s="142"/>
      <c r="Y296" s="142"/>
      <c r="Z296" s="142"/>
      <c r="AA296" s="142"/>
      <c r="AB296" s="142"/>
      <c r="AC296" s="142"/>
      <c r="AD296" s="142"/>
      <c r="AE296" s="13"/>
      <c r="AF296" s="36"/>
      <c r="AG296" s="15"/>
      <c r="AH296" s="15"/>
      <c r="AI296" s="15"/>
      <c r="AJ296" s="18"/>
      <c r="AK296" s="18"/>
      <c r="AL296" s="18"/>
      <c r="AM296" s="18"/>
      <c r="AN296" s="18"/>
      <c r="AO296" s="18"/>
      <c r="AP296" s="18"/>
      <c r="AQ296" s="18"/>
      <c r="AR296" s="18"/>
      <c r="AS296" s="18"/>
      <c r="AT296" s="18"/>
      <c r="AU296" s="18"/>
      <c r="AV296" s="18"/>
      <c r="AW296" s="18"/>
      <c r="AX296" s="18"/>
      <c r="AY296" s="18"/>
      <c r="AZ296" s="18"/>
      <c r="BA296" s="18"/>
      <c r="BB296" s="18"/>
      <c r="BC296" s="18"/>
      <c r="BD296" s="18"/>
      <c r="BE296" s="18"/>
      <c r="BF296" s="18"/>
      <c r="BG296" s="18"/>
      <c r="BH296" s="18"/>
      <c r="BI296" s="18"/>
      <c r="BJ296" s="18"/>
    </row>
    <row r="297" spans="1:62" ht="18.75" x14ac:dyDescent="0.25">
      <c r="A297" s="52" t="s">
        <v>25</v>
      </c>
      <c r="B297" s="13">
        <f>B298+B299+B301+B302</f>
        <v>248251.6</v>
      </c>
      <c r="C297" s="13">
        <f>C298+C299+C301+C302</f>
        <v>126441.50000000001</v>
      </c>
      <c r="D297" s="13">
        <f>D298+D299+D301+D302</f>
        <v>93929.7</v>
      </c>
      <c r="E297" s="13">
        <f>E298+E299+E301+E302</f>
        <v>93929.7</v>
      </c>
      <c r="F297" s="26">
        <f>E297/B297*100</f>
        <v>37.836493299539661</v>
      </c>
      <c r="G297" s="26">
        <f>E297/C297*100</f>
        <v>74.287081377554031</v>
      </c>
      <c r="H297" s="13">
        <f t="shared" ref="H297:AE297" si="339">H298+H299+H301+H302</f>
        <v>16594.400000000001</v>
      </c>
      <c r="I297" s="13">
        <f t="shared" si="339"/>
        <v>14483.300000000001</v>
      </c>
      <c r="J297" s="13">
        <f t="shared" si="339"/>
        <v>24492.600000000002</v>
      </c>
      <c r="K297" s="13">
        <f t="shared" si="339"/>
        <v>18374.5</v>
      </c>
      <c r="L297" s="13">
        <f>L298+L299+L301+L302</f>
        <v>23820.9</v>
      </c>
      <c r="M297" s="13">
        <f t="shared" si="339"/>
        <v>8927.6</v>
      </c>
      <c r="N297" s="13">
        <f>N298+N299+N301+N302</f>
        <v>23625.9</v>
      </c>
      <c r="O297" s="13">
        <f t="shared" si="339"/>
        <v>22259.8</v>
      </c>
      <c r="P297" s="13">
        <f t="shared" si="339"/>
        <v>22433.599999999999</v>
      </c>
      <c r="Q297" s="13">
        <f t="shared" si="339"/>
        <v>23118.5</v>
      </c>
      <c r="R297" s="13">
        <f t="shared" si="339"/>
        <v>15474.100000000002</v>
      </c>
      <c r="S297" s="13">
        <f t="shared" si="339"/>
        <v>6766</v>
      </c>
      <c r="T297" s="13">
        <f t="shared" si="339"/>
        <v>0</v>
      </c>
      <c r="U297" s="13">
        <f t="shared" si="339"/>
        <v>0</v>
      </c>
      <c r="V297" s="13">
        <f t="shared" si="339"/>
        <v>40672.400000000001</v>
      </c>
      <c r="W297" s="13">
        <f t="shared" si="339"/>
        <v>0</v>
      </c>
      <c r="X297" s="13">
        <f t="shared" si="339"/>
        <v>16145.9</v>
      </c>
      <c r="Y297" s="13">
        <f t="shared" si="339"/>
        <v>0</v>
      </c>
      <c r="Z297" s="13">
        <f t="shared" si="339"/>
        <v>22807.4</v>
      </c>
      <c r="AA297" s="13">
        <f t="shared" si="339"/>
        <v>0</v>
      </c>
      <c r="AB297" s="13">
        <f t="shared" si="339"/>
        <v>20118.199999999997</v>
      </c>
      <c r="AC297" s="13">
        <f t="shared" si="339"/>
        <v>0</v>
      </c>
      <c r="AD297" s="13">
        <f t="shared" si="339"/>
        <v>22066.2</v>
      </c>
      <c r="AE297" s="13">
        <f t="shared" si="339"/>
        <v>0</v>
      </c>
      <c r="AF297" s="36"/>
      <c r="AG297" s="15"/>
      <c r="AH297" s="15"/>
      <c r="AI297" s="15"/>
      <c r="AJ297" s="18"/>
      <c r="AK297" s="18"/>
      <c r="AL297" s="18"/>
      <c r="AM297" s="18"/>
      <c r="AN297" s="18"/>
      <c r="AO297" s="18"/>
      <c r="AP297" s="18"/>
      <c r="AQ297" s="18"/>
      <c r="AR297" s="18"/>
      <c r="AS297" s="18"/>
      <c r="AT297" s="18"/>
      <c r="AU297" s="18"/>
      <c r="AV297" s="18"/>
      <c r="AW297" s="18"/>
      <c r="AX297" s="18"/>
      <c r="AY297" s="18"/>
      <c r="AZ297" s="18"/>
      <c r="BA297" s="18"/>
      <c r="BB297" s="18"/>
      <c r="BC297" s="18"/>
      <c r="BD297" s="18"/>
      <c r="BE297" s="18"/>
      <c r="BF297" s="18"/>
      <c r="BG297" s="18"/>
      <c r="BH297" s="18"/>
      <c r="BI297" s="18"/>
      <c r="BJ297" s="18"/>
    </row>
    <row r="298" spans="1:62" ht="18.75" x14ac:dyDescent="0.3">
      <c r="A298" s="22" t="s">
        <v>26</v>
      </c>
      <c r="B298" s="23">
        <f>B305+B311</f>
        <v>142318.30000000002</v>
      </c>
      <c r="C298" s="23">
        <f>C305+C311</f>
        <v>85157.700000000012</v>
      </c>
      <c r="D298" s="23">
        <f>D305+D311</f>
        <v>66048</v>
      </c>
      <c r="E298" s="23">
        <f>E305+E311</f>
        <v>66048</v>
      </c>
      <c r="F298" s="25">
        <f>E298/B298*100</f>
        <v>46.408648782342112</v>
      </c>
      <c r="G298" s="25">
        <f>E298/C298*100</f>
        <v>77.55963348000239</v>
      </c>
      <c r="H298" s="23">
        <f>H305+H311</f>
        <v>11867.6</v>
      </c>
      <c r="I298" s="23">
        <f>I305+I311</f>
        <v>10733.7</v>
      </c>
      <c r="J298" s="23">
        <f t="shared" ref="J298:AD299" si="340">J305+J311</f>
        <v>16848</v>
      </c>
      <c r="K298" s="23">
        <f>K305+K311</f>
        <v>14609.4</v>
      </c>
      <c r="L298" s="23">
        <f t="shared" si="340"/>
        <v>15995</v>
      </c>
      <c r="M298" s="23">
        <f>M305+M311</f>
        <v>5350.3</v>
      </c>
      <c r="N298" s="23">
        <f t="shared" si="340"/>
        <v>15800</v>
      </c>
      <c r="O298" s="23">
        <f>O305+O311</f>
        <v>15407.1</v>
      </c>
      <c r="P298" s="23">
        <f t="shared" si="340"/>
        <v>15129</v>
      </c>
      <c r="Q298" s="23">
        <f>Q305+Q311</f>
        <v>16379.5</v>
      </c>
      <c r="R298" s="23">
        <f t="shared" si="340"/>
        <v>9518.1</v>
      </c>
      <c r="S298" s="23">
        <f>S305+S311</f>
        <v>3568</v>
      </c>
      <c r="T298" s="23">
        <f t="shared" si="340"/>
        <v>0</v>
      </c>
      <c r="U298" s="23">
        <f>U305+U311</f>
        <v>0</v>
      </c>
      <c r="V298" s="23">
        <f t="shared" si="340"/>
        <v>0</v>
      </c>
      <c r="W298" s="23">
        <f>W305+W311</f>
        <v>0</v>
      </c>
      <c r="X298" s="23">
        <f t="shared" si="340"/>
        <v>11583.1</v>
      </c>
      <c r="Y298" s="23">
        <f>Y305+Y311</f>
        <v>0</v>
      </c>
      <c r="Z298" s="23">
        <f t="shared" si="340"/>
        <v>15714.7</v>
      </c>
      <c r="AA298" s="23">
        <f>AA305+AA311</f>
        <v>0</v>
      </c>
      <c r="AB298" s="23">
        <f t="shared" si="340"/>
        <v>14934</v>
      </c>
      <c r="AC298" s="23">
        <f>AC305+AC311</f>
        <v>0</v>
      </c>
      <c r="AD298" s="23">
        <f t="shared" si="340"/>
        <v>14928.8</v>
      </c>
      <c r="AE298" s="23">
        <f>AE305+AE311</f>
        <v>0</v>
      </c>
      <c r="AF298" s="36"/>
      <c r="AG298" s="15"/>
      <c r="AH298" s="15"/>
      <c r="AI298" s="15"/>
      <c r="AJ298" s="18"/>
      <c r="AK298" s="18"/>
      <c r="AL298" s="18"/>
      <c r="AM298" s="18"/>
      <c r="AN298" s="18"/>
      <c r="AO298" s="18"/>
      <c r="AP298" s="18"/>
      <c r="AQ298" s="18"/>
      <c r="AR298" s="18"/>
      <c r="AS298" s="18"/>
      <c r="AT298" s="18"/>
      <c r="AU298" s="18"/>
      <c r="AV298" s="18"/>
      <c r="AW298" s="18"/>
      <c r="AX298" s="18"/>
      <c r="AY298" s="18"/>
      <c r="AZ298" s="18"/>
      <c r="BA298" s="18"/>
      <c r="BB298" s="18"/>
      <c r="BC298" s="18"/>
      <c r="BD298" s="18"/>
      <c r="BE298" s="18"/>
      <c r="BF298" s="18"/>
      <c r="BG298" s="18"/>
      <c r="BH298" s="18"/>
      <c r="BI298" s="18"/>
      <c r="BJ298" s="18"/>
    </row>
    <row r="299" spans="1:62" ht="18.75" x14ac:dyDescent="0.3">
      <c r="A299" s="22" t="s">
        <v>27</v>
      </c>
      <c r="B299" s="23">
        <f>B306+B312</f>
        <v>81127.399999999994</v>
      </c>
      <c r="C299" s="23">
        <f t="shared" ref="C299:E299" si="341">C306+C312</f>
        <v>27795.5</v>
      </c>
      <c r="D299" s="23">
        <f t="shared" si="341"/>
        <v>18686.2</v>
      </c>
      <c r="E299" s="23">
        <f t="shared" si="341"/>
        <v>18686.2</v>
      </c>
      <c r="F299" s="25">
        <f>E299/B299*100</f>
        <v>23.033155259505421</v>
      </c>
      <c r="G299" s="25">
        <f>E299/C299*100</f>
        <v>67.227428900361573</v>
      </c>
      <c r="H299" s="23">
        <f>H306+H312</f>
        <v>3176.4</v>
      </c>
      <c r="I299" s="23">
        <f>I306+I312</f>
        <v>3126.9</v>
      </c>
      <c r="J299" s="23">
        <f>J306+J312</f>
        <v>4698.8999999999996</v>
      </c>
      <c r="K299" s="23">
        <f>K306+K312</f>
        <v>2651</v>
      </c>
      <c r="L299" s="23">
        <f t="shared" si="340"/>
        <v>4880.2</v>
      </c>
      <c r="M299" s="23">
        <f>M306+M312</f>
        <v>1552.2</v>
      </c>
      <c r="N299" s="23">
        <f t="shared" si="340"/>
        <v>4880.2</v>
      </c>
      <c r="O299" s="23">
        <f>O306+O312</f>
        <v>4502.1000000000004</v>
      </c>
      <c r="P299" s="23">
        <f t="shared" si="340"/>
        <v>4979</v>
      </c>
      <c r="Q299" s="23">
        <f>Q306+Q312</f>
        <v>3864</v>
      </c>
      <c r="R299" s="23">
        <f>R306+R312</f>
        <v>5180.8</v>
      </c>
      <c r="S299" s="23">
        <f>S306+S312</f>
        <v>2990</v>
      </c>
      <c r="T299" s="23">
        <f t="shared" si="340"/>
        <v>0</v>
      </c>
      <c r="U299" s="23">
        <f>U306+U312</f>
        <v>0</v>
      </c>
      <c r="V299" s="23">
        <f t="shared" si="340"/>
        <v>40672.400000000001</v>
      </c>
      <c r="W299" s="23">
        <f>W306+W312</f>
        <v>0</v>
      </c>
      <c r="X299" s="23">
        <f t="shared" si="340"/>
        <v>2857.4</v>
      </c>
      <c r="Y299" s="23">
        <f>Y306+Y312</f>
        <v>0</v>
      </c>
      <c r="Z299" s="23">
        <f t="shared" si="340"/>
        <v>4147</v>
      </c>
      <c r="AA299" s="23">
        <f>AA306+AA312</f>
        <v>0</v>
      </c>
      <c r="AB299" s="23">
        <f t="shared" si="340"/>
        <v>2548.6</v>
      </c>
      <c r="AC299" s="23">
        <f>AC306+AC312</f>
        <v>0</v>
      </c>
      <c r="AD299" s="23">
        <f>AE306+AD312</f>
        <v>3106.5</v>
      </c>
      <c r="AE299" s="23">
        <f>AE306+AE312</f>
        <v>0</v>
      </c>
      <c r="AF299" s="36"/>
      <c r="AG299" s="15"/>
      <c r="AH299" s="15"/>
      <c r="AI299" s="15"/>
      <c r="AJ299" s="18"/>
      <c r="AK299" s="18"/>
      <c r="AL299" s="18"/>
      <c r="AM299" s="18"/>
      <c r="AN299" s="18"/>
      <c r="AO299" s="18"/>
      <c r="AP299" s="18"/>
      <c r="AQ299" s="18"/>
      <c r="AR299" s="18"/>
      <c r="AS299" s="18"/>
      <c r="AT299" s="18"/>
      <c r="AU299" s="18"/>
      <c r="AV299" s="18"/>
      <c r="AW299" s="18"/>
      <c r="AX299" s="18"/>
      <c r="AY299" s="18"/>
      <c r="AZ299" s="18"/>
      <c r="BA299" s="18"/>
      <c r="BB299" s="18"/>
      <c r="BC299" s="18"/>
      <c r="BD299" s="18"/>
      <c r="BE299" s="18"/>
      <c r="BF299" s="18"/>
      <c r="BG299" s="18"/>
      <c r="BH299" s="18"/>
      <c r="BI299" s="18"/>
      <c r="BJ299" s="18"/>
    </row>
    <row r="300" spans="1:62" ht="37.5" x14ac:dyDescent="0.3">
      <c r="A300" s="22" t="s">
        <v>30</v>
      </c>
      <c r="B300" s="23">
        <f>B313</f>
        <v>1323.8</v>
      </c>
      <c r="C300" s="23">
        <f>C313</f>
        <v>719.8</v>
      </c>
      <c r="D300" s="23">
        <f>D313</f>
        <v>465.20000000000005</v>
      </c>
      <c r="E300" s="23">
        <f>E313</f>
        <v>465.20000000000005</v>
      </c>
      <c r="F300" s="25">
        <f>E300/B300*100</f>
        <v>35.141260009064816</v>
      </c>
      <c r="G300" s="25">
        <f>E300/C300*100</f>
        <v>64.629063628785786</v>
      </c>
      <c r="H300" s="23">
        <f t="shared" ref="H300:AE300" si="342">H313</f>
        <v>82.7</v>
      </c>
      <c r="I300" s="23">
        <f t="shared" si="342"/>
        <v>33.200000000000003</v>
      </c>
      <c r="J300" s="23">
        <f t="shared" si="342"/>
        <v>157.19999999999999</v>
      </c>
      <c r="K300" s="23">
        <f t="shared" si="342"/>
        <v>59.5</v>
      </c>
      <c r="L300" s="23">
        <f t="shared" si="342"/>
        <v>157.19999999999999</v>
      </c>
      <c r="M300" s="23">
        <f t="shared" si="342"/>
        <v>108.1</v>
      </c>
      <c r="N300" s="23">
        <f t="shared" si="342"/>
        <v>157.19999999999999</v>
      </c>
      <c r="O300" s="23">
        <f t="shared" si="342"/>
        <v>125.4</v>
      </c>
      <c r="P300" s="23">
        <f t="shared" si="342"/>
        <v>124.1</v>
      </c>
      <c r="Q300" s="23">
        <f t="shared" si="342"/>
        <v>123</v>
      </c>
      <c r="R300" s="23">
        <f t="shared" si="342"/>
        <v>41.4</v>
      </c>
      <c r="S300" s="23">
        <f t="shared" si="342"/>
        <v>16</v>
      </c>
      <c r="T300" s="23">
        <f t="shared" si="342"/>
        <v>0</v>
      </c>
      <c r="U300" s="23">
        <f t="shared" si="342"/>
        <v>0</v>
      </c>
      <c r="V300" s="23">
        <f t="shared" si="342"/>
        <v>0</v>
      </c>
      <c r="W300" s="23">
        <f t="shared" si="342"/>
        <v>0</v>
      </c>
      <c r="X300" s="23">
        <f t="shared" si="342"/>
        <v>91</v>
      </c>
      <c r="Y300" s="23">
        <f t="shared" si="342"/>
        <v>0</v>
      </c>
      <c r="Z300" s="23">
        <f t="shared" si="342"/>
        <v>157.19999999999999</v>
      </c>
      <c r="AA300" s="23">
        <f t="shared" si="342"/>
        <v>0</v>
      </c>
      <c r="AB300" s="23">
        <f t="shared" si="342"/>
        <v>140.69999999999999</v>
      </c>
      <c r="AC300" s="23">
        <f t="shared" si="342"/>
        <v>0</v>
      </c>
      <c r="AD300" s="23">
        <f t="shared" si="342"/>
        <v>215.1</v>
      </c>
      <c r="AE300" s="23">
        <f t="shared" si="342"/>
        <v>0</v>
      </c>
      <c r="AF300" s="36"/>
      <c r="AG300" s="15"/>
      <c r="AH300" s="15"/>
      <c r="AI300" s="15"/>
      <c r="AJ300" s="18"/>
      <c r="AK300" s="18"/>
      <c r="AL300" s="18"/>
      <c r="AM300" s="18"/>
      <c r="AN300" s="18"/>
      <c r="AO300" s="18"/>
      <c r="AP300" s="18"/>
      <c r="AQ300" s="18"/>
      <c r="AR300" s="18"/>
      <c r="AS300" s="18"/>
      <c r="AT300" s="18"/>
      <c r="AU300" s="18"/>
      <c r="AV300" s="18"/>
      <c r="AW300" s="18"/>
      <c r="AX300" s="18"/>
      <c r="AY300" s="18"/>
      <c r="AZ300" s="18"/>
      <c r="BA300" s="18"/>
      <c r="BB300" s="18"/>
      <c r="BC300" s="18"/>
      <c r="BD300" s="18"/>
      <c r="BE300" s="18"/>
      <c r="BF300" s="18"/>
      <c r="BG300" s="18"/>
      <c r="BH300" s="18"/>
      <c r="BI300" s="18"/>
      <c r="BJ300" s="18"/>
    </row>
    <row r="301" spans="1:62" ht="18.75" x14ac:dyDescent="0.3">
      <c r="A301" s="22" t="s">
        <v>28</v>
      </c>
      <c r="B301" s="29">
        <f t="shared" ref="B301:E302" si="343">B307+B314</f>
        <v>24805.9</v>
      </c>
      <c r="C301" s="29">
        <f t="shared" si="343"/>
        <v>13488.300000000001</v>
      </c>
      <c r="D301" s="29">
        <f t="shared" si="343"/>
        <v>9195.5</v>
      </c>
      <c r="E301" s="29">
        <f t="shared" si="343"/>
        <v>9195.5</v>
      </c>
      <c r="F301" s="25">
        <f>E301/B301*100</f>
        <v>37.069810004877866</v>
      </c>
      <c r="G301" s="25">
        <f>E301/C301*100</f>
        <v>68.173898860493907</v>
      </c>
      <c r="H301" s="29">
        <f t="shared" ref="H301:AE301" si="344">H307+H314</f>
        <v>1550.4</v>
      </c>
      <c r="I301" s="29">
        <f t="shared" si="344"/>
        <v>622.70000000000005</v>
      </c>
      <c r="J301" s="29">
        <f t="shared" si="344"/>
        <v>2945.7</v>
      </c>
      <c r="K301" s="29">
        <f t="shared" si="344"/>
        <v>1114.0999999999999</v>
      </c>
      <c r="L301" s="29">
        <f t="shared" si="344"/>
        <v>2945.7</v>
      </c>
      <c r="M301" s="29">
        <f t="shared" si="344"/>
        <v>2025.1</v>
      </c>
      <c r="N301" s="29">
        <f t="shared" si="344"/>
        <v>2945.7</v>
      </c>
      <c r="O301" s="29">
        <f t="shared" si="344"/>
        <v>2350.6</v>
      </c>
      <c r="P301" s="29">
        <f t="shared" si="344"/>
        <v>2325.6</v>
      </c>
      <c r="Q301" s="29">
        <f t="shared" si="344"/>
        <v>2875</v>
      </c>
      <c r="R301" s="29">
        <f t="shared" si="344"/>
        <v>775.2</v>
      </c>
      <c r="S301" s="29">
        <f t="shared" si="344"/>
        <v>208</v>
      </c>
      <c r="T301" s="29">
        <f t="shared" si="344"/>
        <v>0</v>
      </c>
      <c r="U301" s="29">
        <f t="shared" si="344"/>
        <v>0</v>
      </c>
      <c r="V301" s="29">
        <f t="shared" si="344"/>
        <v>0</v>
      </c>
      <c r="W301" s="29">
        <f t="shared" si="344"/>
        <v>0</v>
      </c>
      <c r="X301" s="29">
        <f t="shared" si="344"/>
        <v>1705.4</v>
      </c>
      <c r="Y301" s="29">
        <f t="shared" si="344"/>
        <v>0</v>
      </c>
      <c r="Z301" s="29">
        <f t="shared" si="344"/>
        <v>2945.7</v>
      </c>
      <c r="AA301" s="29">
        <f t="shared" si="344"/>
        <v>0</v>
      </c>
      <c r="AB301" s="29">
        <f t="shared" si="344"/>
        <v>2635.6</v>
      </c>
      <c r="AC301" s="29">
        <f t="shared" si="344"/>
        <v>0</v>
      </c>
      <c r="AD301" s="29">
        <f t="shared" si="344"/>
        <v>4030.9</v>
      </c>
      <c r="AE301" s="29">
        <f t="shared" si="344"/>
        <v>0</v>
      </c>
      <c r="AF301" s="36"/>
      <c r="AG301" s="15"/>
      <c r="AH301" s="15"/>
      <c r="AI301" s="15"/>
      <c r="AJ301" s="18"/>
      <c r="AK301" s="18"/>
      <c r="AL301" s="18"/>
      <c r="AM301" s="18"/>
      <c r="AN301" s="18"/>
      <c r="AO301" s="18"/>
      <c r="AP301" s="18"/>
      <c r="AQ301" s="18"/>
      <c r="AR301" s="18"/>
      <c r="AS301" s="18"/>
      <c r="AT301" s="18"/>
      <c r="AU301" s="18"/>
      <c r="AV301" s="18"/>
      <c r="AW301" s="18"/>
      <c r="AX301" s="18"/>
      <c r="AY301" s="18"/>
      <c r="AZ301" s="18"/>
      <c r="BA301" s="18"/>
      <c r="BB301" s="18"/>
      <c r="BC301" s="18"/>
      <c r="BD301" s="18"/>
      <c r="BE301" s="18"/>
      <c r="BF301" s="18"/>
      <c r="BG301" s="18"/>
      <c r="BH301" s="18"/>
      <c r="BI301" s="18"/>
      <c r="BJ301" s="18"/>
    </row>
    <row r="302" spans="1:62" ht="18.75" x14ac:dyDescent="0.3">
      <c r="A302" s="22" t="s">
        <v>29</v>
      </c>
      <c r="B302" s="23">
        <f t="shared" si="343"/>
        <v>0</v>
      </c>
      <c r="C302" s="23">
        <f t="shared" si="343"/>
        <v>0</v>
      </c>
      <c r="D302" s="23">
        <f t="shared" si="343"/>
        <v>0</v>
      </c>
      <c r="E302" s="23">
        <f t="shared" si="343"/>
        <v>0</v>
      </c>
      <c r="F302" s="121">
        <f t="shared" ref="F302" si="345">IFERROR(E302/B302*100,0)</f>
        <v>0</v>
      </c>
      <c r="G302" s="121">
        <f t="shared" ref="G302" si="346">IFERROR(E302/C302*100,0)</f>
        <v>0</v>
      </c>
      <c r="H302" s="23">
        <f>H308</f>
        <v>0</v>
      </c>
      <c r="I302" s="23">
        <f t="shared" ref="I302:AE302" si="347">I308</f>
        <v>0</v>
      </c>
      <c r="J302" s="23">
        <f t="shared" si="347"/>
        <v>0</v>
      </c>
      <c r="K302" s="23">
        <f t="shared" si="347"/>
        <v>0</v>
      </c>
      <c r="L302" s="23">
        <f t="shared" si="347"/>
        <v>0</v>
      </c>
      <c r="M302" s="23">
        <f t="shared" si="347"/>
        <v>0</v>
      </c>
      <c r="N302" s="23">
        <f t="shared" si="347"/>
        <v>0</v>
      </c>
      <c r="O302" s="23">
        <f t="shared" si="347"/>
        <v>0</v>
      </c>
      <c r="P302" s="23">
        <f t="shared" si="347"/>
        <v>0</v>
      </c>
      <c r="Q302" s="23">
        <f t="shared" si="347"/>
        <v>0</v>
      </c>
      <c r="R302" s="23">
        <f>R308</f>
        <v>0</v>
      </c>
      <c r="S302" s="23">
        <f t="shared" si="347"/>
        <v>0</v>
      </c>
      <c r="T302" s="23">
        <f t="shared" si="347"/>
        <v>0</v>
      </c>
      <c r="U302" s="23">
        <f t="shared" si="347"/>
        <v>0</v>
      </c>
      <c r="V302" s="23">
        <f t="shared" si="347"/>
        <v>0</v>
      </c>
      <c r="W302" s="23">
        <f t="shared" si="347"/>
        <v>0</v>
      </c>
      <c r="X302" s="23">
        <f t="shared" si="347"/>
        <v>0</v>
      </c>
      <c r="Y302" s="23">
        <f t="shared" si="347"/>
        <v>0</v>
      </c>
      <c r="Z302" s="23">
        <f t="shared" si="347"/>
        <v>0</v>
      </c>
      <c r="AA302" s="23">
        <f t="shared" si="347"/>
        <v>0</v>
      </c>
      <c r="AB302" s="23">
        <f t="shared" si="347"/>
        <v>0</v>
      </c>
      <c r="AC302" s="23">
        <f t="shared" si="347"/>
        <v>0</v>
      </c>
      <c r="AD302" s="23">
        <f t="shared" si="347"/>
        <v>0</v>
      </c>
      <c r="AE302" s="23">
        <f t="shared" si="347"/>
        <v>0</v>
      </c>
      <c r="AF302" s="36"/>
      <c r="AG302" s="15"/>
      <c r="AH302" s="15"/>
      <c r="AI302" s="15"/>
      <c r="AJ302" s="18"/>
      <c r="AK302" s="18"/>
      <c r="AL302" s="18"/>
      <c r="AM302" s="18"/>
      <c r="AN302" s="18"/>
      <c r="AO302" s="18"/>
      <c r="AP302" s="18"/>
      <c r="AQ302" s="18"/>
      <c r="AR302" s="18"/>
      <c r="AS302" s="18"/>
      <c r="AT302" s="18"/>
      <c r="AU302" s="18"/>
      <c r="AV302" s="18"/>
      <c r="AW302" s="18"/>
      <c r="AX302" s="18"/>
      <c r="AY302" s="18"/>
      <c r="AZ302" s="18"/>
      <c r="BA302" s="18"/>
      <c r="BB302" s="18"/>
      <c r="BC302" s="18"/>
      <c r="BD302" s="18"/>
      <c r="BE302" s="18"/>
      <c r="BF302" s="18"/>
      <c r="BG302" s="18"/>
      <c r="BH302" s="18"/>
      <c r="BI302" s="18"/>
      <c r="BJ302" s="18"/>
    </row>
    <row r="303" spans="1:62" ht="18.75" x14ac:dyDescent="0.25">
      <c r="A303" s="136" t="s">
        <v>95</v>
      </c>
      <c r="B303" s="137"/>
      <c r="C303" s="137"/>
      <c r="D303" s="137"/>
      <c r="E303" s="137"/>
      <c r="F303" s="137"/>
      <c r="G303" s="137"/>
      <c r="H303" s="137"/>
      <c r="I303" s="137"/>
      <c r="J303" s="137"/>
      <c r="K303" s="137"/>
      <c r="L303" s="137"/>
      <c r="M303" s="137"/>
      <c r="N303" s="137"/>
      <c r="O303" s="137"/>
      <c r="P303" s="137"/>
      <c r="Q303" s="137"/>
      <c r="R303" s="137"/>
      <c r="S303" s="137"/>
      <c r="T303" s="137"/>
      <c r="U303" s="137"/>
      <c r="V303" s="137"/>
      <c r="W303" s="137"/>
      <c r="X303" s="137"/>
      <c r="Y303" s="137"/>
      <c r="Z303" s="137"/>
      <c r="AA303" s="137"/>
      <c r="AB303" s="137"/>
      <c r="AC303" s="137"/>
      <c r="AD303" s="137"/>
      <c r="AE303" s="138"/>
      <c r="AF303" s="36"/>
      <c r="AG303" s="15"/>
      <c r="AH303" s="15"/>
      <c r="AI303" s="15"/>
      <c r="AJ303" s="18"/>
      <c r="AK303" s="18"/>
      <c r="AL303" s="18"/>
      <c r="AM303" s="18"/>
      <c r="AN303" s="18"/>
      <c r="AO303" s="18"/>
      <c r="AP303" s="18"/>
      <c r="AQ303" s="18"/>
      <c r="AR303" s="18"/>
      <c r="AS303" s="18"/>
      <c r="AT303" s="18"/>
      <c r="AU303" s="18"/>
      <c r="AV303" s="18"/>
      <c r="AW303" s="18"/>
      <c r="AX303" s="18"/>
      <c r="AY303" s="18"/>
      <c r="AZ303" s="18"/>
      <c r="BA303" s="18"/>
      <c r="BB303" s="18"/>
      <c r="BC303" s="18"/>
      <c r="BD303" s="18"/>
      <c r="BE303" s="18"/>
      <c r="BF303" s="18"/>
      <c r="BG303" s="18"/>
      <c r="BH303" s="18"/>
      <c r="BI303" s="18"/>
      <c r="BJ303" s="18"/>
    </row>
    <row r="304" spans="1:62" ht="18.75" x14ac:dyDescent="0.25">
      <c r="A304" s="52" t="s">
        <v>25</v>
      </c>
      <c r="B304" s="13">
        <f>B305+B306+B308+B309</f>
        <v>42540.4</v>
      </c>
      <c r="C304" s="13">
        <f>C305+C306+C308+C309</f>
        <v>1868</v>
      </c>
      <c r="D304" s="13">
        <f>D305+D306+D308+D309</f>
        <v>1868</v>
      </c>
      <c r="E304" s="13">
        <f>E305+E306+E308+E309</f>
        <v>1868</v>
      </c>
      <c r="F304" s="122">
        <f t="shared" ref="F304" si="348">IFERROR(E304/B304*100,0)</f>
        <v>4.3911199706631816</v>
      </c>
      <c r="G304" s="122">
        <f t="shared" ref="G304" si="349">IFERROR(E304/C304*100,0)</f>
        <v>100</v>
      </c>
      <c r="H304" s="13"/>
      <c r="I304" s="13"/>
      <c r="J304" s="13">
        <f>J305+J306+J307+J308</f>
        <v>0</v>
      </c>
      <c r="K304" s="13">
        <f t="shared" ref="K304:AB304" si="350">K305+K306+K307+K308</f>
        <v>0</v>
      </c>
      <c r="L304" s="13">
        <f t="shared" si="350"/>
        <v>0</v>
      </c>
      <c r="M304" s="13">
        <f t="shared" si="350"/>
        <v>0</v>
      </c>
      <c r="N304" s="13">
        <f t="shared" si="350"/>
        <v>0</v>
      </c>
      <c r="O304" s="13">
        <f t="shared" si="350"/>
        <v>0</v>
      </c>
      <c r="P304" s="13">
        <f t="shared" si="350"/>
        <v>165</v>
      </c>
      <c r="Q304" s="13">
        <f t="shared" si="350"/>
        <v>165</v>
      </c>
      <c r="R304" s="13">
        <f t="shared" si="350"/>
        <v>1703</v>
      </c>
      <c r="S304" s="13">
        <f t="shared" si="350"/>
        <v>1703</v>
      </c>
      <c r="T304" s="13">
        <f t="shared" si="350"/>
        <v>0</v>
      </c>
      <c r="U304" s="13">
        <f t="shared" si="350"/>
        <v>0</v>
      </c>
      <c r="V304" s="13">
        <f t="shared" si="350"/>
        <v>40672.400000000001</v>
      </c>
      <c r="W304" s="13">
        <f t="shared" si="350"/>
        <v>0</v>
      </c>
      <c r="X304" s="13">
        <f t="shared" si="350"/>
        <v>0</v>
      </c>
      <c r="Y304" s="13">
        <f t="shared" si="350"/>
        <v>0</v>
      </c>
      <c r="Z304" s="13">
        <f t="shared" si="350"/>
        <v>0</v>
      </c>
      <c r="AA304" s="13">
        <f t="shared" si="350"/>
        <v>0</v>
      </c>
      <c r="AB304" s="13">
        <f t="shared" si="350"/>
        <v>0</v>
      </c>
      <c r="AC304" s="13">
        <f>AC305+AC306+AC307+AC308</f>
        <v>0</v>
      </c>
      <c r="AD304" s="13">
        <f>AD305+AE306+AD307+AD308</f>
        <v>0</v>
      </c>
      <c r="AE304" s="13">
        <f>AE305+AE306+AE307+AE308</f>
        <v>0</v>
      </c>
      <c r="AF304" s="36"/>
      <c r="AG304" s="15"/>
      <c r="AH304" s="15"/>
      <c r="AI304" s="15"/>
      <c r="AJ304" s="16"/>
      <c r="AK304" s="16"/>
      <c r="AL304" s="16"/>
      <c r="AM304" s="16"/>
      <c r="AN304" s="16"/>
      <c r="AO304" s="16"/>
      <c r="AP304" s="16"/>
      <c r="AQ304" s="16"/>
      <c r="AR304" s="16"/>
      <c r="AS304" s="16"/>
      <c r="AT304" s="16"/>
      <c r="AU304" s="16"/>
      <c r="AV304" s="16"/>
      <c r="AW304" s="16"/>
      <c r="AX304" s="16"/>
      <c r="AY304" s="16"/>
      <c r="AZ304" s="16"/>
      <c r="BA304" s="16"/>
      <c r="BB304" s="16"/>
      <c r="BC304" s="16"/>
      <c r="BD304" s="16"/>
      <c r="BE304" s="16"/>
      <c r="BF304" s="16"/>
      <c r="BG304" s="16"/>
      <c r="BH304" s="16"/>
      <c r="BI304" s="16"/>
      <c r="BJ304" s="16"/>
    </row>
    <row r="305" spans="1:62" ht="18.75" x14ac:dyDescent="0.25">
      <c r="A305" s="53" t="s">
        <v>26</v>
      </c>
      <c r="B305" s="23">
        <f>H305+J305+L305+N305+P305+R305+T305+V305+X305+Z305+AB305+AD305</f>
        <v>0</v>
      </c>
      <c r="C305" s="29">
        <f t="shared" ref="C305:C308" si="351">H305</f>
        <v>0</v>
      </c>
      <c r="D305" s="23"/>
      <c r="E305" s="23"/>
      <c r="F305" s="24"/>
      <c r="G305" s="24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  <c r="AF305" s="36"/>
      <c r="AG305" s="15"/>
      <c r="AH305" s="15"/>
      <c r="AI305" s="15"/>
      <c r="AJ305" s="16"/>
      <c r="AK305" s="16"/>
      <c r="AL305" s="16"/>
      <c r="AM305" s="16"/>
      <c r="AN305" s="16"/>
      <c r="AO305" s="16"/>
      <c r="AP305" s="16"/>
      <c r="AQ305" s="16"/>
      <c r="AR305" s="16"/>
      <c r="AS305" s="16"/>
      <c r="AT305" s="16"/>
      <c r="AU305" s="16"/>
      <c r="AV305" s="16"/>
      <c r="AW305" s="16"/>
      <c r="AX305" s="16"/>
      <c r="AY305" s="16"/>
      <c r="AZ305" s="16"/>
      <c r="BA305" s="16"/>
      <c r="BB305" s="16"/>
      <c r="BC305" s="16"/>
      <c r="BD305" s="16"/>
      <c r="BE305" s="16"/>
      <c r="BF305" s="16"/>
      <c r="BG305" s="16"/>
      <c r="BH305" s="16"/>
      <c r="BI305" s="16"/>
      <c r="BJ305" s="16"/>
    </row>
    <row r="306" spans="1:62" ht="37.5" x14ac:dyDescent="0.25">
      <c r="A306" s="53" t="s">
        <v>40</v>
      </c>
      <c r="B306" s="23">
        <f>H306+J306+L306+N306+P306+R306+T306+V306+X306+Z306+AB306+AD306</f>
        <v>42540.4</v>
      </c>
      <c r="C306" s="29">
        <f>P306+R306</f>
        <v>1868</v>
      </c>
      <c r="D306" s="23">
        <f>E306</f>
        <v>1868</v>
      </c>
      <c r="E306" s="30">
        <f>I306+K306+M306+O306+Q306+S306+U306+W306+Y306+AA306+AC306+AE306</f>
        <v>1868</v>
      </c>
      <c r="F306" s="121">
        <f t="shared" ref="F306" si="352">IFERROR(E306/B306*100,0)</f>
        <v>4.3911199706631816</v>
      </c>
      <c r="G306" s="121">
        <f t="shared" ref="G306" si="353">IFERROR(E306/C306*100,0)</f>
        <v>100</v>
      </c>
      <c r="H306" s="13"/>
      <c r="I306" s="13"/>
      <c r="J306" s="23"/>
      <c r="K306" s="23"/>
      <c r="L306" s="23"/>
      <c r="M306" s="23"/>
      <c r="N306" s="23"/>
      <c r="O306" s="23"/>
      <c r="P306" s="23">
        <v>165</v>
      </c>
      <c r="Q306" s="23">
        <v>165</v>
      </c>
      <c r="R306" s="23">
        <v>1703</v>
      </c>
      <c r="S306" s="23">
        <v>1703</v>
      </c>
      <c r="T306" s="23"/>
      <c r="U306" s="23"/>
      <c r="V306" s="23">
        <f>42540.4-165-1703</f>
        <v>40672.400000000001</v>
      </c>
      <c r="W306" s="23"/>
      <c r="X306" s="23"/>
      <c r="Y306" s="23"/>
      <c r="Z306" s="23"/>
      <c r="AA306" s="23"/>
      <c r="AB306" s="23"/>
      <c r="AC306" s="23"/>
      <c r="AD306" s="23"/>
      <c r="AE306" s="23"/>
      <c r="AF306" s="36" t="s">
        <v>44</v>
      </c>
      <c r="AG306" s="15"/>
      <c r="AH306" s="15"/>
      <c r="AI306" s="15"/>
      <c r="AJ306" s="16"/>
      <c r="AK306" s="16"/>
      <c r="AL306" s="16"/>
      <c r="AM306" s="16"/>
      <c r="AN306" s="16"/>
      <c r="AO306" s="16"/>
      <c r="AP306" s="16"/>
      <c r="AQ306" s="16"/>
      <c r="AR306" s="16"/>
      <c r="AS306" s="16"/>
      <c r="AT306" s="16"/>
      <c r="AU306" s="16"/>
      <c r="AV306" s="16"/>
      <c r="AW306" s="16"/>
      <c r="AX306" s="16"/>
      <c r="AY306" s="16"/>
      <c r="AZ306" s="16"/>
      <c r="BA306" s="16"/>
      <c r="BB306" s="16"/>
      <c r="BC306" s="16"/>
      <c r="BD306" s="16"/>
      <c r="BE306" s="16"/>
      <c r="BF306" s="16"/>
      <c r="BG306" s="16"/>
      <c r="BH306" s="16"/>
      <c r="BI306" s="16"/>
      <c r="BJ306" s="16"/>
    </row>
    <row r="307" spans="1:62" ht="18.75" x14ac:dyDescent="0.3">
      <c r="A307" s="22" t="s">
        <v>28</v>
      </c>
      <c r="B307" s="44"/>
      <c r="C307" s="29">
        <f t="shared" si="351"/>
        <v>0</v>
      </c>
      <c r="D307" s="44"/>
      <c r="E307" s="44"/>
      <c r="F307" s="44"/>
      <c r="G307" s="44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  <c r="AF307" s="36"/>
      <c r="AG307" s="15"/>
      <c r="AH307" s="15"/>
      <c r="AI307" s="15"/>
      <c r="AJ307" s="18"/>
      <c r="AK307" s="18"/>
      <c r="AL307" s="18"/>
      <c r="AM307" s="18"/>
      <c r="AN307" s="18"/>
      <c r="AO307" s="18"/>
      <c r="AP307" s="18"/>
      <c r="AQ307" s="18"/>
      <c r="AR307" s="18"/>
      <c r="AS307" s="18"/>
      <c r="AT307" s="18"/>
      <c r="AU307" s="18"/>
      <c r="AV307" s="18"/>
      <c r="AW307" s="18"/>
      <c r="AX307" s="18"/>
      <c r="AY307" s="18"/>
      <c r="AZ307" s="18"/>
      <c r="BA307" s="18"/>
      <c r="BB307" s="18"/>
      <c r="BC307" s="18"/>
      <c r="BD307" s="18"/>
      <c r="BE307" s="18"/>
      <c r="BF307" s="18"/>
      <c r="BG307" s="18"/>
      <c r="BH307" s="18"/>
      <c r="BI307" s="18"/>
      <c r="BJ307" s="18"/>
    </row>
    <row r="308" spans="1:62" ht="18.75" x14ac:dyDescent="0.3">
      <c r="A308" s="22" t="s">
        <v>29</v>
      </c>
      <c r="B308" s="23">
        <f>R308+X308+Z308+T308+V308</f>
        <v>0</v>
      </c>
      <c r="C308" s="29">
        <f t="shared" si="351"/>
        <v>0</v>
      </c>
      <c r="D308" s="23"/>
      <c r="E308" s="30">
        <f>I308+K308+M308+O308+Q308+S308+U308+W308+Y308+AA308+AC308+AE308</f>
        <v>0</v>
      </c>
      <c r="F308" s="121">
        <f t="shared" ref="F308" si="354">IFERROR(E308/B308*100,0)</f>
        <v>0</v>
      </c>
      <c r="G308" s="121">
        <f t="shared" ref="G308" si="355">IFERROR(E308/C308*100,0)</f>
        <v>0</v>
      </c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23"/>
      <c r="V308" s="23"/>
      <c r="W308" s="23"/>
      <c r="X308" s="23"/>
      <c r="Y308" s="23"/>
      <c r="Z308" s="23"/>
      <c r="AA308" s="23"/>
      <c r="AB308" s="23"/>
      <c r="AC308" s="23"/>
      <c r="AD308" s="23"/>
      <c r="AE308" s="23"/>
      <c r="AF308" s="36"/>
      <c r="AG308" s="15"/>
      <c r="AH308" s="15"/>
      <c r="AI308" s="15"/>
      <c r="AJ308" s="18"/>
      <c r="AK308" s="18"/>
      <c r="AL308" s="18"/>
      <c r="AM308" s="18"/>
      <c r="AN308" s="18"/>
      <c r="AO308" s="18"/>
      <c r="AP308" s="18"/>
      <c r="AQ308" s="18"/>
      <c r="AR308" s="18"/>
      <c r="AS308" s="18"/>
      <c r="AT308" s="18"/>
      <c r="AU308" s="18"/>
      <c r="AV308" s="18"/>
      <c r="AW308" s="18"/>
      <c r="AX308" s="18"/>
      <c r="AY308" s="18"/>
      <c r="AZ308" s="18"/>
      <c r="BA308" s="18"/>
      <c r="BB308" s="18"/>
      <c r="BC308" s="18"/>
      <c r="BD308" s="18"/>
      <c r="BE308" s="18"/>
      <c r="BF308" s="18"/>
      <c r="BG308" s="18"/>
      <c r="BH308" s="18"/>
      <c r="BI308" s="18"/>
      <c r="BJ308" s="18"/>
    </row>
    <row r="309" spans="1:62" ht="18.75" x14ac:dyDescent="0.25">
      <c r="A309" s="136" t="s">
        <v>96</v>
      </c>
      <c r="B309" s="137"/>
      <c r="C309" s="137"/>
      <c r="D309" s="137"/>
      <c r="E309" s="137"/>
      <c r="F309" s="137"/>
      <c r="G309" s="137"/>
      <c r="H309" s="137"/>
      <c r="I309" s="137"/>
      <c r="J309" s="137"/>
      <c r="K309" s="137"/>
      <c r="L309" s="137"/>
      <c r="M309" s="137"/>
      <c r="N309" s="137"/>
      <c r="O309" s="137"/>
      <c r="P309" s="137"/>
      <c r="Q309" s="137"/>
      <c r="R309" s="137"/>
      <c r="S309" s="137"/>
      <c r="T309" s="137"/>
      <c r="U309" s="137"/>
      <c r="V309" s="137"/>
      <c r="W309" s="137"/>
      <c r="X309" s="137"/>
      <c r="Y309" s="137"/>
      <c r="Z309" s="137"/>
      <c r="AA309" s="137"/>
      <c r="AB309" s="137"/>
      <c r="AC309" s="137"/>
      <c r="AD309" s="137"/>
      <c r="AE309" s="138"/>
      <c r="AF309" s="139" t="s">
        <v>145</v>
      </c>
      <c r="AG309" s="15"/>
      <c r="AH309" s="15"/>
      <c r="AI309" s="15"/>
      <c r="AJ309" s="18"/>
      <c r="AK309" s="18"/>
      <c r="AL309" s="18"/>
      <c r="AM309" s="18"/>
      <c r="AN309" s="18"/>
      <c r="AO309" s="18"/>
      <c r="AP309" s="18"/>
      <c r="AQ309" s="18"/>
      <c r="AR309" s="18"/>
      <c r="AS309" s="18"/>
      <c r="AT309" s="18"/>
      <c r="AU309" s="18"/>
      <c r="AV309" s="18"/>
      <c r="AW309" s="18"/>
      <c r="AX309" s="18"/>
      <c r="AY309" s="18"/>
      <c r="AZ309" s="18"/>
      <c r="BA309" s="18"/>
      <c r="BB309" s="18"/>
      <c r="BC309" s="18"/>
      <c r="BD309" s="18"/>
      <c r="BE309" s="18"/>
      <c r="BF309" s="18"/>
      <c r="BG309" s="18"/>
      <c r="BH309" s="18"/>
      <c r="BI309" s="18"/>
      <c r="BJ309" s="18"/>
    </row>
    <row r="310" spans="1:62" ht="18.75" x14ac:dyDescent="0.3">
      <c r="A310" s="19" t="s">
        <v>25</v>
      </c>
      <c r="B310" s="13">
        <f>B311+B312+B314+B315</f>
        <v>205711.2</v>
      </c>
      <c r="C310" s="13">
        <f>C311+C312+C314+C315</f>
        <v>124573.50000000001</v>
      </c>
      <c r="D310" s="13">
        <f>D311+D312+D314+D315</f>
        <v>92061.7</v>
      </c>
      <c r="E310" s="13">
        <f>E311+E312+E314+E315</f>
        <v>92061.7</v>
      </c>
      <c r="F310" s="26">
        <f>E310/B310*100</f>
        <v>44.752886571076338</v>
      </c>
      <c r="G310" s="26">
        <f>E310/C310*100</f>
        <v>73.901511958803425</v>
      </c>
      <c r="H310" s="13">
        <f t="shared" ref="H310:AE310" si="356">H311+H312+H314+H315</f>
        <v>16594.400000000001</v>
      </c>
      <c r="I310" s="13">
        <f t="shared" si="356"/>
        <v>14483.300000000001</v>
      </c>
      <c r="J310" s="13">
        <f t="shared" si="356"/>
        <v>24492.600000000002</v>
      </c>
      <c r="K310" s="13">
        <f t="shared" si="356"/>
        <v>18374.5</v>
      </c>
      <c r="L310" s="13">
        <f>L311+L312+L314+L315</f>
        <v>23820.9</v>
      </c>
      <c r="M310" s="13">
        <f t="shared" si="356"/>
        <v>8927.6</v>
      </c>
      <c r="N310" s="13">
        <f t="shared" si="356"/>
        <v>23625.9</v>
      </c>
      <c r="O310" s="13">
        <f t="shared" si="356"/>
        <v>22259.8</v>
      </c>
      <c r="P310" s="13">
        <f t="shared" si="356"/>
        <v>22268.6</v>
      </c>
      <c r="Q310" s="13">
        <f t="shared" si="356"/>
        <v>22953.5</v>
      </c>
      <c r="R310" s="13">
        <f t="shared" si="356"/>
        <v>13771.100000000002</v>
      </c>
      <c r="S310" s="13">
        <f t="shared" si="356"/>
        <v>5063</v>
      </c>
      <c r="T310" s="13">
        <f t="shared" si="356"/>
        <v>0</v>
      </c>
      <c r="U310" s="13">
        <f t="shared" si="356"/>
        <v>0</v>
      </c>
      <c r="V310" s="13">
        <f t="shared" si="356"/>
        <v>0</v>
      </c>
      <c r="W310" s="13">
        <f t="shared" si="356"/>
        <v>0</v>
      </c>
      <c r="X310" s="13">
        <f t="shared" si="356"/>
        <v>16145.9</v>
      </c>
      <c r="Y310" s="13">
        <f t="shared" si="356"/>
        <v>0</v>
      </c>
      <c r="Z310" s="13">
        <f t="shared" si="356"/>
        <v>22807.4</v>
      </c>
      <c r="AA310" s="13">
        <f t="shared" si="356"/>
        <v>0</v>
      </c>
      <c r="AB310" s="13">
        <f t="shared" si="356"/>
        <v>20118.199999999997</v>
      </c>
      <c r="AC310" s="13">
        <f t="shared" si="356"/>
        <v>0</v>
      </c>
      <c r="AD310" s="13">
        <f t="shared" si="356"/>
        <v>22066.2</v>
      </c>
      <c r="AE310" s="13">
        <f t="shared" si="356"/>
        <v>0</v>
      </c>
      <c r="AF310" s="140"/>
      <c r="AG310" s="15"/>
      <c r="AH310" s="15"/>
      <c r="AI310" s="15"/>
      <c r="AJ310" s="18"/>
      <c r="AK310" s="18"/>
      <c r="AL310" s="18"/>
      <c r="AM310" s="18"/>
      <c r="AN310" s="18"/>
      <c r="AO310" s="18"/>
      <c r="AP310" s="18"/>
      <c r="AQ310" s="18"/>
      <c r="AR310" s="18"/>
      <c r="AS310" s="18"/>
      <c r="AT310" s="18"/>
      <c r="AU310" s="18"/>
      <c r="AV310" s="18"/>
      <c r="AW310" s="18"/>
      <c r="AX310" s="18"/>
      <c r="AY310" s="18"/>
      <c r="AZ310" s="18"/>
      <c r="BA310" s="18"/>
      <c r="BB310" s="18"/>
      <c r="BC310" s="18"/>
      <c r="BD310" s="18"/>
      <c r="BE310" s="18"/>
      <c r="BF310" s="18"/>
      <c r="BG310" s="18"/>
      <c r="BH310" s="18"/>
      <c r="BI310" s="18"/>
      <c r="BJ310" s="18"/>
    </row>
    <row r="311" spans="1:62" ht="33.75" customHeight="1" x14ac:dyDescent="0.3">
      <c r="A311" s="22" t="s">
        <v>26</v>
      </c>
      <c r="B311" s="23">
        <f>H311+J311+L311+N311+P311+R311+T311+V311+X311+Z311+AB311+AD311</f>
        <v>142318.30000000002</v>
      </c>
      <c r="C311" s="29">
        <f>H311+J311+L311+N311+P311+R311</f>
        <v>85157.700000000012</v>
      </c>
      <c r="D311" s="23">
        <f>E311</f>
        <v>66048</v>
      </c>
      <c r="E311" s="30">
        <f t="shared" ref="E311:E314" si="357">I311+K311+M311+O311+Q311+S311+U311+W311+Y311+AA311+AC311+AE311</f>
        <v>66048</v>
      </c>
      <c r="F311" s="25">
        <f>E311/B311*100</f>
        <v>46.408648782342112</v>
      </c>
      <c r="G311" s="25">
        <f>E311/C311*100</f>
        <v>77.55963348000239</v>
      </c>
      <c r="H311" s="23">
        <v>11867.6</v>
      </c>
      <c r="I311" s="86">
        <v>10733.7</v>
      </c>
      <c r="J311" s="23">
        <v>16848</v>
      </c>
      <c r="K311" s="23">
        <v>14609.4</v>
      </c>
      <c r="L311" s="23">
        <v>15995</v>
      </c>
      <c r="M311" s="23">
        <v>5350.3</v>
      </c>
      <c r="N311" s="23">
        <v>15800</v>
      </c>
      <c r="O311" s="23">
        <v>15407.1</v>
      </c>
      <c r="P311" s="23">
        <f>14691+438</f>
        <v>15129</v>
      </c>
      <c r="Q311" s="23">
        <v>16379.5</v>
      </c>
      <c r="R311" s="23">
        <v>9518.1</v>
      </c>
      <c r="S311" s="23">
        <v>3568</v>
      </c>
      <c r="T311" s="23"/>
      <c r="U311" s="23"/>
      <c r="V311" s="23"/>
      <c r="W311" s="23"/>
      <c r="X311" s="23">
        <v>11583.1</v>
      </c>
      <c r="Y311" s="23"/>
      <c r="Z311" s="23">
        <v>15714.7</v>
      </c>
      <c r="AA311" s="23"/>
      <c r="AB311" s="23">
        <v>14934</v>
      </c>
      <c r="AC311" s="23"/>
      <c r="AD311" s="23">
        <f>15366.8-438</f>
        <v>14928.8</v>
      </c>
      <c r="AE311" s="23"/>
      <c r="AF311" s="140"/>
      <c r="AG311" s="15"/>
      <c r="AH311" s="15"/>
      <c r="AI311" s="15"/>
      <c r="AJ311" s="18"/>
      <c r="AK311" s="18"/>
      <c r="AL311" s="18"/>
      <c r="AM311" s="18"/>
      <c r="AN311" s="18"/>
      <c r="AO311" s="18"/>
      <c r="AP311" s="18"/>
      <c r="AQ311" s="18"/>
      <c r="AR311" s="18"/>
      <c r="AS311" s="18"/>
      <c r="AT311" s="18"/>
      <c r="AU311" s="18"/>
      <c r="AV311" s="18"/>
      <c r="AW311" s="18"/>
      <c r="AX311" s="18"/>
      <c r="AY311" s="18"/>
      <c r="AZ311" s="18"/>
      <c r="BA311" s="18"/>
      <c r="BB311" s="18"/>
      <c r="BC311" s="18"/>
      <c r="BD311" s="18"/>
      <c r="BE311" s="18"/>
      <c r="BF311" s="18"/>
      <c r="BG311" s="18"/>
      <c r="BH311" s="18"/>
      <c r="BI311" s="18"/>
      <c r="BJ311" s="18"/>
    </row>
    <row r="312" spans="1:62" ht="66" customHeight="1" x14ac:dyDescent="0.3">
      <c r="A312" s="22" t="s">
        <v>27</v>
      </c>
      <c r="B312" s="23">
        <f>H312+J312+L312+N312+P312+R312+T312+V312+X312+Z312+AB312+AD312</f>
        <v>38587</v>
      </c>
      <c r="C312" s="29">
        <f t="shared" ref="C312:C314" si="358">H312+J312+L312+N312+P312+R312</f>
        <v>25927.5</v>
      </c>
      <c r="D312" s="23">
        <f>E312</f>
        <v>16818.2</v>
      </c>
      <c r="E312" s="30">
        <f t="shared" si="357"/>
        <v>16818.2</v>
      </c>
      <c r="F312" s="25">
        <f>E312/B312*100</f>
        <v>43.585145256174364</v>
      </c>
      <c r="G312" s="25">
        <f>E312/C312*100</f>
        <v>64.866261691254465</v>
      </c>
      <c r="H312" s="23">
        <v>3176.4</v>
      </c>
      <c r="I312" s="86">
        <v>3126.9</v>
      </c>
      <c r="J312" s="23">
        <v>4698.8999999999996</v>
      </c>
      <c r="K312" s="23">
        <v>2651</v>
      </c>
      <c r="L312" s="23">
        <v>4880.2</v>
      </c>
      <c r="M312" s="23">
        <v>1552.2</v>
      </c>
      <c r="N312" s="23">
        <v>4880.2</v>
      </c>
      <c r="O312" s="23">
        <v>4502.1000000000004</v>
      </c>
      <c r="P312" s="23">
        <v>4814</v>
      </c>
      <c r="Q312" s="23">
        <v>3699</v>
      </c>
      <c r="R312" s="23">
        <v>3477.8</v>
      </c>
      <c r="S312" s="23">
        <v>1287</v>
      </c>
      <c r="T312" s="23"/>
      <c r="U312" s="23"/>
      <c r="V312" s="23"/>
      <c r="W312" s="23"/>
      <c r="X312" s="23">
        <v>2857.4</v>
      </c>
      <c r="Y312" s="23"/>
      <c r="Z312" s="23">
        <v>4147</v>
      </c>
      <c r="AA312" s="23"/>
      <c r="AB312" s="23">
        <v>2548.6</v>
      </c>
      <c r="AC312" s="23"/>
      <c r="AD312" s="23">
        <v>3106.5</v>
      </c>
      <c r="AE312" s="23"/>
      <c r="AF312" s="140"/>
      <c r="AG312" s="15"/>
      <c r="AH312" s="15"/>
      <c r="AI312" s="15"/>
      <c r="AJ312" s="18"/>
      <c r="AK312" s="18"/>
      <c r="AL312" s="18"/>
      <c r="AM312" s="18"/>
      <c r="AN312" s="18"/>
      <c r="AO312" s="18"/>
      <c r="AP312" s="18"/>
      <c r="AQ312" s="18"/>
      <c r="AR312" s="18"/>
      <c r="AS312" s="18"/>
      <c r="AT312" s="18"/>
      <c r="AU312" s="18"/>
      <c r="AV312" s="18"/>
      <c r="AW312" s="18"/>
      <c r="AX312" s="18"/>
      <c r="AY312" s="18"/>
      <c r="AZ312" s="18"/>
      <c r="BA312" s="18"/>
      <c r="BB312" s="18"/>
      <c r="BC312" s="18"/>
      <c r="BD312" s="18"/>
      <c r="BE312" s="18"/>
      <c r="BF312" s="18"/>
      <c r="BG312" s="18"/>
      <c r="BH312" s="18"/>
      <c r="BI312" s="18"/>
      <c r="BJ312" s="18"/>
    </row>
    <row r="313" spans="1:62" ht="37.5" x14ac:dyDescent="0.3">
      <c r="A313" s="22" t="s">
        <v>30</v>
      </c>
      <c r="B313" s="29">
        <f>H313+J313+L313+N313+P313+R313+T313+V313+X313+Z313+AB313+AD313</f>
        <v>1323.8</v>
      </c>
      <c r="C313" s="29">
        <f t="shared" si="358"/>
        <v>719.8</v>
      </c>
      <c r="D313" s="23">
        <f>E313</f>
        <v>465.20000000000005</v>
      </c>
      <c r="E313" s="30">
        <f t="shared" si="357"/>
        <v>465.20000000000005</v>
      </c>
      <c r="F313" s="25">
        <f>E313/B313*100</f>
        <v>35.141260009064816</v>
      </c>
      <c r="G313" s="25">
        <f>E313/C313*100</f>
        <v>64.629063628785786</v>
      </c>
      <c r="H313" s="23">
        <v>82.7</v>
      </c>
      <c r="I313" s="86">
        <v>33.200000000000003</v>
      </c>
      <c r="J313" s="23">
        <v>157.19999999999999</v>
      </c>
      <c r="K313" s="23">
        <v>59.5</v>
      </c>
      <c r="L313" s="23">
        <v>157.19999999999999</v>
      </c>
      <c r="M313" s="23">
        <v>108.1</v>
      </c>
      <c r="N313" s="23">
        <v>157.19999999999999</v>
      </c>
      <c r="O313" s="23">
        <v>125.4</v>
      </c>
      <c r="P313" s="23">
        <v>124.1</v>
      </c>
      <c r="Q313" s="23">
        <v>123</v>
      </c>
      <c r="R313" s="23">
        <v>41.4</v>
      </c>
      <c r="S313" s="23">
        <v>16</v>
      </c>
      <c r="T313" s="23"/>
      <c r="U313" s="23"/>
      <c r="V313" s="23"/>
      <c r="W313" s="23"/>
      <c r="X313" s="23">
        <v>91</v>
      </c>
      <c r="Y313" s="23"/>
      <c r="Z313" s="23">
        <v>157.19999999999999</v>
      </c>
      <c r="AA313" s="23"/>
      <c r="AB313" s="23">
        <v>140.69999999999999</v>
      </c>
      <c r="AC313" s="23"/>
      <c r="AD313" s="23">
        <v>215.1</v>
      </c>
      <c r="AE313" s="23"/>
      <c r="AF313" s="134"/>
      <c r="AG313" s="15"/>
      <c r="AH313" s="15"/>
      <c r="AI313" s="15"/>
      <c r="AJ313" s="18"/>
      <c r="AK313" s="18"/>
      <c r="AL313" s="18"/>
      <c r="AM313" s="18"/>
      <c r="AN313" s="18"/>
      <c r="AO313" s="18"/>
      <c r="AP313" s="18"/>
      <c r="AQ313" s="18"/>
      <c r="AR313" s="18"/>
      <c r="AS313" s="18"/>
      <c r="AT313" s="18"/>
      <c r="AU313" s="18"/>
      <c r="AV313" s="18"/>
      <c r="AW313" s="18"/>
      <c r="AX313" s="18"/>
      <c r="AY313" s="18"/>
      <c r="AZ313" s="18"/>
      <c r="BA313" s="18"/>
      <c r="BB313" s="18"/>
      <c r="BC313" s="18"/>
      <c r="BD313" s="18"/>
      <c r="BE313" s="18"/>
      <c r="BF313" s="18"/>
      <c r="BG313" s="18"/>
      <c r="BH313" s="18"/>
      <c r="BI313" s="18"/>
      <c r="BJ313" s="18"/>
    </row>
    <row r="314" spans="1:62" ht="18.75" x14ac:dyDescent="0.3">
      <c r="A314" s="22" t="s">
        <v>28</v>
      </c>
      <c r="B314" s="29">
        <f>H314+J314+L314+N314+P314+R314+T314+V314+X314+Z314+AB314+AD314</f>
        <v>24805.9</v>
      </c>
      <c r="C314" s="29">
        <f t="shared" si="358"/>
        <v>13488.300000000001</v>
      </c>
      <c r="D314" s="23">
        <f>E314</f>
        <v>9195.5</v>
      </c>
      <c r="E314" s="30">
        <f t="shared" si="357"/>
        <v>9195.5</v>
      </c>
      <c r="F314" s="128">
        <f>E314/B314*100</f>
        <v>37.069810004877866</v>
      </c>
      <c r="G314" s="128">
        <f>E314/C314*100</f>
        <v>68.173898860493907</v>
      </c>
      <c r="H314" s="23">
        <v>1550.4</v>
      </c>
      <c r="I314" s="23">
        <v>622.70000000000005</v>
      </c>
      <c r="J314" s="23">
        <v>2945.7</v>
      </c>
      <c r="K314" s="23">
        <v>1114.0999999999999</v>
      </c>
      <c r="L314" s="23">
        <v>2945.7</v>
      </c>
      <c r="M314" s="23">
        <v>2025.1</v>
      </c>
      <c r="N314" s="23">
        <v>2945.7</v>
      </c>
      <c r="O314" s="23">
        <v>2350.6</v>
      </c>
      <c r="P314" s="23">
        <v>2325.6</v>
      </c>
      <c r="Q314" s="23">
        <v>2875</v>
      </c>
      <c r="R314" s="23">
        <v>775.2</v>
      </c>
      <c r="S314" s="23">
        <v>208</v>
      </c>
      <c r="T314" s="23"/>
      <c r="U314" s="23"/>
      <c r="V314" s="23"/>
      <c r="W314" s="23"/>
      <c r="X314" s="23">
        <v>1705.4</v>
      </c>
      <c r="Y314" s="23"/>
      <c r="Z314" s="23">
        <v>2945.7</v>
      </c>
      <c r="AA314" s="23"/>
      <c r="AB314" s="23">
        <v>2635.6</v>
      </c>
      <c r="AC314" s="23"/>
      <c r="AD314" s="23">
        <v>4030.9</v>
      </c>
      <c r="AE314" s="23"/>
      <c r="AF314" s="36"/>
      <c r="AG314" s="33"/>
      <c r="AH314" s="33"/>
      <c r="AI314" s="33"/>
      <c r="AJ314" s="34"/>
      <c r="AK314" s="34"/>
      <c r="AL314" s="34"/>
      <c r="AM314" s="34"/>
      <c r="AN314" s="34"/>
      <c r="AO314" s="34"/>
      <c r="AP314" s="34"/>
      <c r="AQ314" s="34"/>
      <c r="AR314" s="34"/>
      <c r="AS314" s="34"/>
      <c r="AT314" s="34"/>
      <c r="AU314" s="34"/>
      <c r="AV314" s="34"/>
      <c r="AW314" s="34"/>
      <c r="AX314" s="34"/>
      <c r="AY314" s="34"/>
      <c r="AZ314" s="34"/>
      <c r="BA314" s="34"/>
      <c r="BB314" s="34"/>
      <c r="BC314" s="34"/>
      <c r="BD314" s="34"/>
      <c r="BE314" s="34"/>
      <c r="BF314" s="34"/>
      <c r="BG314" s="34"/>
      <c r="BH314" s="34"/>
      <c r="BI314" s="34"/>
      <c r="BJ314" s="34"/>
    </row>
    <row r="315" spans="1:62" ht="18.75" x14ac:dyDescent="0.3">
      <c r="A315" s="22" t="s">
        <v>29</v>
      </c>
      <c r="B315" s="44"/>
      <c r="C315" s="44"/>
      <c r="D315" s="44"/>
      <c r="E315" s="44"/>
      <c r="F315" s="127"/>
      <c r="G315" s="127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  <c r="AF315" s="36"/>
      <c r="AG315" s="15"/>
      <c r="AH315" s="15"/>
      <c r="AI315" s="15"/>
      <c r="AJ315" s="18"/>
      <c r="AK315" s="18"/>
      <c r="AL315" s="18"/>
      <c r="AM315" s="18"/>
      <c r="AN315" s="18"/>
      <c r="AO315" s="18"/>
      <c r="AP315" s="18"/>
      <c r="AQ315" s="18"/>
      <c r="AR315" s="18"/>
      <c r="AS315" s="18"/>
      <c r="AT315" s="18"/>
      <c r="AU315" s="18"/>
      <c r="AV315" s="18"/>
      <c r="AW315" s="18"/>
      <c r="AX315" s="18"/>
      <c r="AY315" s="18"/>
      <c r="AZ315" s="18"/>
      <c r="BA315" s="18"/>
      <c r="BB315" s="18"/>
      <c r="BC315" s="18"/>
      <c r="BD315" s="18"/>
      <c r="BE315" s="18"/>
      <c r="BF315" s="18"/>
      <c r="BG315" s="18"/>
      <c r="BH315" s="18"/>
      <c r="BI315" s="18"/>
      <c r="BJ315" s="18"/>
    </row>
    <row r="316" spans="1:62" ht="20.25" x14ac:dyDescent="0.25">
      <c r="A316" s="141" t="s">
        <v>97</v>
      </c>
      <c r="B316" s="142"/>
      <c r="C316" s="142"/>
      <c r="D316" s="142"/>
      <c r="E316" s="142"/>
      <c r="F316" s="142"/>
      <c r="G316" s="142"/>
      <c r="H316" s="142"/>
      <c r="I316" s="142"/>
      <c r="J316" s="142"/>
      <c r="K316" s="142"/>
      <c r="L316" s="142"/>
      <c r="M316" s="142"/>
      <c r="N316" s="142"/>
      <c r="O316" s="142"/>
      <c r="P316" s="142"/>
      <c r="Q316" s="142"/>
      <c r="R316" s="142"/>
      <c r="S316" s="142"/>
      <c r="T316" s="142"/>
      <c r="U316" s="142"/>
      <c r="V316" s="142"/>
      <c r="W316" s="142"/>
      <c r="X316" s="142"/>
      <c r="Y316" s="142"/>
      <c r="Z316" s="142"/>
      <c r="AA316" s="142"/>
      <c r="AB316" s="142"/>
      <c r="AC316" s="142"/>
      <c r="AD316" s="142"/>
      <c r="AE316" s="13"/>
      <c r="AF316" s="36"/>
      <c r="AG316" s="15"/>
      <c r="AH316" s="15"/>
      <c r="AI316" s="15"/>
      <c r="AJ316" s="18"/>
      <c r="AK316" s="18"/>
      <c r="AL316" s="18"/>
      <c r="AM316" s="18"/>
      <c r="AN316" s="18"/>
      <c r="AO316" s="18"/>
      <c r="AP316" s="18"/>
      <c r="AQ316" s="18"/>
      <c r="AR316" s="18"/>
      <c r="AS316" s="18"/>
      <c r="AT316" s="18"/>
      <c r="AU316" s="18"/>
      <c r="AV316" s="18"/>
      <c r="AW316" s="18"/>
      <c r="AX316" s="18"/>
      <c r="AY316" s="18"/>
      <c r="AZ316" s="18"/>
      <c r="BA316" s="18"/>
      <c r="BB316" s="18"/>
      <c r="BC316" s="18"/>
      <c r="BD316" s="18"/>
      <c r="BE316" s="18"/>
      <c r="BF316" s="18"/>
      <c r="BG316" s="18"/>
      <c r="BH316" s="18"/>
      <c r="BI316" s="18"/>
      <c r="BJ316" s="18"/>
    </row>
    <row r="317" spans="1:62" ht="18.75" x14ac:dyDescent="0.3">
      <c r="A317" s="19" t="s">
        <v>25</v>
      </c>
      <c r="B317" s="13">
        <f>B318+B319+B322+B321</f>
        <v>2237.9</v>
      </c>
      <c r="C317" s="13">
        <f>C318+C319+C322+C321</f>
        <v>2237.9</v>
      </c>
      <c r="D317" s="13">
        <f t="shared" ref="D317:E317" si="359">D318+D319+D322+D321</f>
        <v>2237.9</v>
      </c>
      <c r="E317" s="13">
        <f t="shared" si="359"/>
        <v>2237.9</v>
      </c>
      <c r="F317" s="122">
        <f t="shared" ref="F317:F322" si="360">IFERROR(E317/B317*100,0)</f>
        <v>100</v>
      </c>
      <c r="G317" s="122">
        <f t="shared" ref="G317:G322" si="361">IFERROR(E317/C317*100,0)</f>
        <v>100</v>
      </c>
      <c r="H317" s="13">
        <f t="shared" ref="H317:AE317" si="362">H318+H319+H322+H321</f>
        <v>0</v>
      </c>
      <c r="I317" s="13">
        <f t="shared" si="362"/>
        <v>0</v>
      </c>
      <c r="J317" s="13">
        <f t="shared" si="362"/>
        <v>0</v>
      </c>
      <c r="K317" s="13">
        <f t="shared" si="362"/>
        <v>0</v>
      </c>
      <c r="L317" s="13">
        <f>L318+L319+L322+L321</f>
        <v>0</v>
      </c>
      <c r="M317" s="13">
        <f t="shared" si="362"/>
        <v>0</v>
      </c>
      <c r="N317" s="13">
        <f t="shared" si="362"/>
        <v>0</v>
      </c>
      <c r="O317" s="13">
        <f t="shared" si="362"/>
        <v>0</v>
      </c>
      <c r="P317" s="13">
        <f t="shared" si="362"/>
        <v>0</v>
      </c>
      <c r="Q317" s="13">
        <f t="shared" si="362"/>
        <v>0</v>
      </c>
      <c r="R317" s="13">
        <f t="shared" si="362"/>
        <v>2237.9</v>
      </c>
      <c r="S317" s="13">
        <f t="shared" si="362"/>
        <v>2237.9</v>
      </c>
      <c r="T317" s="13">
        <f t="shared" si="362"/>
        <v>0</v>
      </c>
      <c r="U317" s="13">
        <f t="shared" si="362"/>
        <v>0</v>
      </c>
      <c r="V317" s="13">
        <f t="shared" si="362"/>
        <v>0</v>
      </c>
      <c r="W317" s="13">
        <f t="shared" si="362"/>
        <v>0</v>
      </c>
      <c r="X317" s="13">
        <f t="shared" si="362"/>
        <v>0</v>
      </c>
      <c r="Y317" s="13">
        <f t="shared" si="362"/>
        <v>0</v>
      </c>
      <c r="Z317" s="13">
        <f t="shared" si="362"/>
        <v>0</v>
      </c>
      <c r="AA317" s="13">
        <f t="shared" si="362"/>
        <v>0</v>
      </c>
      <c r="AB317" s="13">
        <f t="shared" si="362"/>
        <v>0</v>
      </c>
      <c r="AC317" s="13">
        <f t="shared" si="362"/>
        <v>0</v>
      </c>
      <c r="AD317" s="13">
        <f t="shared" si="362"/>
        <v>0</v>
      </c>
      <c r="AE317" s="13">
        <f t="shared" si="362"/>
        <v>0</v>
      </c>
      <c r="AF317" s="54"/>
      <c r="AG317" s="15"/>
      <c r="AH317" s="15"/>
      <c r="AI317" s="15"/>
      <c r="AJ317" s="18"/>
      <c r="AK317" s="18"/>
      <c r="AL317" s="18"/>
      <c r="AM317" s="18"/>
      <c r="AN317" s="18"/>
      <c r="AO317" s="18"/>
      <c r="AP317" s="18"/>
      <c r="AQ317" s="18"/>
      <c r="AR317" s="18"/>
      <c r="AS317" s="18"/>
      <c r="AT317" s="18"/>
      <c r="AU317" s="18"/>
      <c r="AV317" s="18"/>
      <c r="AW317" s="18"/>
      <c r="AX317" s="18"/>
      <c r="AY317" s="18"/>
      <c r="AZ317" s="18"/>
      <c r="BA317" s="18"/>
      <c r="BB317" s="18"/>
      <c r="BC317" s="18"/>
      <c r="BD317" s="18"/>
      <c r="BE317" s="18"/>
      <c r="BF317" s="18"/>
      <c r="BG317" s="18"/>
      <c r="BH317" s="18"/>
      <c r="BI317" s="18"/>
      <c r="BJ317" s="18"/>
    </row>
    <row r="318" spans="1:62" ht="18.75" x14ac:dyDescent="0.3">
      <c r="A318" s="22" t="s">
        <v>26</v>
      </c>
      <c r="B318" s="23">
        <f t="shared" ref="B318:E322" si="363">B325</f>
        <v>1564.3</v>
      </c>
      <c r="C318" s="23">
        <f t="shared" si="363"/>
        <v>1564.3</v>
      </c>
      <c r="D318" s="23">
        <f t="shared" si="363"/>
        <v>1564.3</v>
      </c>
      <c r="E318" s="23">
        <f t="shared" si="363"/>
        <v>1564.3</v>
      </c>
      <c r="F318" s="121">
        <f t="shared" si="360"/>
        <v>100</v>
      </c>
      <c r="G318" s="121">
        <f t="shared" si="361"/>
        <v>100</v>
      </c>
      <c r="H318" s="23">
        <f>H325</f>
        <v>0</v>
      </c>
      <c r="I318" s="23">
        <f t="shared" ref="I318:AE322" si="364">I325</f>
        <v>0</v>
      </c>
      <c r="J318" s="23">
        <f t="shared" si="364"/>
        <v>0</v>
      </c>
      <c r="K318" s="23">
        <f t="shared" si="364"/>
        <v>0</v>
      </c>
      <c r="L318" s="23">
        <f t="shared" si="364"/>
        <v>0</v>
      </c>
      <c r="M318" s="23">
        <f t="shared" si="364"/>
        <v>0</v>
      </c>
      <c r="N318" s="23">
        <f t="shared" si="364"/>
        <v>0</v>
      </c>
      <c r="O318" s="23">
        <f t="shared" si="364"/>
        <v>0</v>
      </c>
      <c r="P318" s="23">
        <f t="shared" si="364"/>
        <v>0</v>
      </c>
      <c r="Q318" s="23">
        <f t="shared" si="364"/>
        <v>0</v>
      </c>
      <c r="R318" s="23">
        <f t="shared" si="364"/>
        <v>1564.3</v>
      </c>
      <c r="S318" s="23">
        <f t="shared" si="364"/>
        <v>1564.3</v>
      </c>
      <c r="T318" s="23">
        <f t="shared" si="364"/>
        <v>0</v>
      </c>
      <c r="U318" s="23">
        <f t="shared" si="364"/>
        <v>0</v>
      </c>
      <c r="V318" s="23">
        <f t="shared" si="364"/>
        <v>0</v>
      </c>
      <c r="W318" s="23">
        <f t="shared" si="364"/>
        <v>0</v>
      </c>
      <c r="X318" s="23">
        <f t="shared" si="364"/>
        <v>0</v>
      </c>
      <c r="Y318" s="23">
        <f t="shared" si="364"/>
        <v>0</v>
      </c>
      <c r="Z318" s="23">
        <f t="shared" si="364"/>
        <v>0</v>
      </c>
      <c r="AA318" s="23">
        <f t="shared" si="364"/>
        <v>0</v>
      </c>
      <c r="AB318" s="23">
        <f t="shared" si="364"/>
        <v>0</v>
      </c>
      <c r="AC318" s="23">
        <f t="shared" si="364"/>
        <v>0</v>
      </c>
      <c r="AD318" s="23">
        <f t="shared" si="364"/>
        <v>0</v>
      </c>
      <c r="AE318" s="23">
        <f t="shared" si="364"/>
        <v>0</v>
      </c>
      <c r="AF318" s="55"/>
      <c r="AG318" s="15"/>
      <c r="AH318" s="15"/>
      <c r="AI318" s="15"/>
      <c r="AJ318" s="18"/>
      <c r="AK318" s="18"/>
      <c r="AL318" s="18"/>
      <c r="AM318" s="18"/>
      <c r="AN318" s="18"/>
      <c r="AO318" s="18"/>
      <c r="AP318" s="18"/>
      <c r="AQ318" s="18"/>
      <c r="AR318" s="18"/>
      <c r="AS318" s="18"/>
      <c r="AT318" s="18"/>
      <c r="AU318" s="18"/>
      <c r="AV318" s="18"/>
      <c r="AW318" s="18"/>
      <c r="AX318" s="18"/>
      <c r="AY318" s="18"/>
      <c r="AZ318" s="18"/>
      <c r="BA318" s="18"/>
      <c r="BB318" s="18"/>
      <c r="BC318" s="18"/>
      <c r="BD318" s="18"/>
      <c r="BE318" s="18"/>
      <c r="BF318" s="18"/>
      <c r="BG318" s="18"/>
      <c r="BH318" s="18"/>
      <c r="BI318" s="18"/>
      <c r="BJ318" s="18"/>
    </row>
    <row r="319" spans="1:62" ht="18.75" x14ac:dyDescent="0.3">
      <c r="A319" s="22" t="s">
        <v>27</v>
      </c>
      <c r="B319" s="23">
        <f t="shared" si="363"/>
        <v>673.6</v>
      </c>
      <c r="C319" s="23">
        <f t="shared" si="363"/>
        <v>673.6</v>
      </c>
      <c r="D319" s="23">
        <f t="shared" si="363"/>
        <v>673.6</v>
      </c>
      <c r="E319" s="23">
        <f t="shared" si="363"/>
        <v>673.6</v>
      </c>
      <c r="F319" s="121">
        <f t="shared" si="360"/>
        <v>100</v>
      </c>
      <c r="G319" s="121">
        <f t="shared" si="361"/>
        <v>100</v>
      </c>
      <c r="H319" s="23">
        <f t="shared" ref="H319:W322" si="365">H326</f>
        <v>0</v>
      </c>
      <c r="I319" s="23">
        <f t="shared" si="365"/>
        <v>0</v>
      </c>
      <c r="J319" s="23">
        <f t="shared" si="365"/>
        <v>0</v>
      </c>
      <c r="K319" s="23">
        <f t="shared" si="365"/>
        <v>0</v>
      </c>
      <c r="L319" s="23">
        <f t="shared" si="365"/>
        <v>0</v>
      </c>
      <c r="M319" s="23">
        <f t="shared" si="365"/>
        <v>0</v>
      </c>
      <c r="N319" s="23">
        <f t="shared" si="365"/>
        <v>0</v>
      </c>
      <c r="O319" s="23">
        <f t="shared" si="365"/>
        <v>0</v>
      </c>
      <c r="P319" s="23">
        <f t="shared" si="365"/>
        <v>0</v>
      </c>
      <c r="Q319" s="23">
        <f t="shared" si="365"/>
        <v>0</v>
      </c>
      <c r="R319" s="23">
        <f t="shared" si="365"/>
        <v>673.6</v>
      </c>
      <c r="S319" s="23">
        <f t="shared" si="365"/>
        <v>673.6</v>
      </c>
      <c r="T319" s="23">
        <f t="shared" si="365"/>
        <v>0</v>
      </c>
      <c r="U319" s="23">
        <f t="shared" si="365"/>
        <v>0</v>
      </c>
      <c r="V319" s="23">
        <f t="shared" si="365"/>
        <v>0</v>
      </c>
      <c r="W319" s="23">
        <f t="shared" si="365"/>
        <v>0</v>
      </c>
      <c r="X319" s="23">
        <f t="shared" si="364"/>
        <v>0</v>
      </c>
      <c r="Y319" s="23">
        <f t="shared" si="364"/>
        <v>0</v>
      </c>
      <c r="Z319" s="23">
        <f t="shared" si="364"/>
        <v>0</v>
      </c>
      <c r="AA319" s="23">
        <f t="shared" si="364"/>
        <v>0</v>
      </c>
      <c r="AB319" s="23">
        <f t="shared" si="364"/>
        <v>0</v>
      </c>
      <c r="AC319" s="23">
        <f t="shared" si="364"/>
        <v>0</v>
      </c>
      <c r="AD319" s="23">
        <f t="shared" si="364"/>
        <v>0</v>
      </c>
      <c r="AE319" s="23">
        <f t="shared" si="364"/>
        <v>0</v>
      </c>
      <c r="AF319" s="55"/>
      <c r="AG319" s="15"/>
      <c r="AH319" s="15"/>
      <c r="AI319" s="15"/>
      <c r="AJ319" s="18"/>
      <c r="AK319" s="18"/>
      <c r="AL319" s="18"/>
      <c r="AM319" s="18"/>
      <c r="AN319" s="18"/>
      <c r="AO319" s="18"/>
      <c r="AP319" s="18"/>
      <c r="AQ319" s="18"/>
      <c r="AR319" s="18"/>
      <c r="AS319" s="18"/>
      <c r="AT319" s="18"/>
      <c r="AU319" s="18"/>
      <c r="AV319" s="18"/>
      <c r="AW319" s="18"/>
      <c r="AX319" s="18"/>
      <c r="AY319" s="18"/>
      <c r="AZ319" s="18"/>
      <c r="BA319" s="18"/>
      <c r="BB319" s="18"/>
      <c r="BC319" s="18"/>
      <c r="BD319" s="18"/>
      <c r="BE319" s="18"/>
      <c r="BF319" s="18"/>
      <c r="BG319" s="18"/>
      <c r="BH319" s="18"/>
      <c r="BI319" s="18"/>
      <c r="BJ319" s="18"/>
    </row>
    <row r="320" spans="1:62" ht="37.5" x14ac:dyDescent="0.3">
      <c r="A320" s="22" t="s">
        <v>30</v>
      </c>
      <c r="B320" s="23">
        <f t="shared" si="363"/>
        <v>673.6</v>
      </c>
      <c r="C320" s="23">
        <f t="shared" si="363"/>
        <v>0</v>
      </c>
      <c r="D320" s="23">
        <f t="shared" si="363"/>
        <v>673.6</v>
      </c>
      <c r="E320" s="23">
        <f t="shared" si="363"/>
        <v>673.6</v>
      </c>
      <c r="F320" s="121">
        <f t="shared" si="360"/>
        <v>100</v>
      </c>
      <c r="G320" s="121">
        <f t="shared" si="361"/>
        <v>0</v>
      </c>
      <c r="H320" s="23">
        <f t="shared" si="365"/>
        <v>0</v>
      </c>
      <c r="I320" s="23">
        <f t="shared" si="364"/>
        <v>0</v>
      </c>
      <c r="J320" s="23">
        <f t="shared" si="364"/>
        <v>0</v>
      </c>
      <c r="K320" s="23">
        <f t="shared" si="364"/>
        <v>0</v>
      </c>
      <c r="L320" s="23">
        <f t="shared" si="364"/>
        <v>0</v>
      </c>
      <c r="M320" s="23">
        <f t="shared" si="364"/>
        <v>0</v>
      </c>
      <c r="N320" s="23">
        <f t="shared" si="364"/>
        <v>0</v>
      </c>
      <c r="O320" s="23">
        <f t="shared" si="364"/>
        <v>0</v>
      </c>
      <c r="P320" s="23">
        <f t="shared" si="364"/>
        <v>0</v>
      </c>
      <c r="Q320" s="23">
        <f t="shared" si="364"/>
        <v>0</v>
      </c>
      <c r="R320" s="23">
        <f t="shared" si="364"/>
        <v>673.6</v>
      </c>
      <c r="S320" s="23">
        <f t="shared" si="364"/>
        <v>673.6</v>
      </c>
      <c r="T320" s="23">
        <f t="shared" si="364"/>
        <v>0</v>
      </c>
      <c r="U320" s="23">
        <f t="shared" si="364"/>
        <v>0</v>
      </c>
      <c r="V320" s="23">
        <f t="shared" si="364"/>
        <v>0</v>
      </c>
      <c r="W320" s="23">
        <f t="shared" si="364"/>
        <v>0</v>
      </c>
      <c r="X320" s="23">
        <f t="shared" si="364"/>
        <v>0</v>
      </c>
      <c r="Y320" s="23">
        <f t="shared" si="364"/>
        <v>0</v>
      </c>
      <c r="Z320" s="23">
        <f t="shared" si="364"/>
        <v>0</v>
      </c>
      <c r="AA320" s="23">
        <f t="shared" si="364"/>
        <v>0</v>
      </c>
      <c r="AB320" s="23">
        <f t="shared" si="364"/>
        <v>0</v>
      </c>
      <c r="AC320" s="23">
        <f t="shared" si="364"/>
        <v>0</v>
      </c>
      <c r="AD320" s="23">
        <f t="shared" si="364"/>
        <v>0</v>
      </c>
      <c r="AE320" s="23">
        <f t="shared" si="364"/>
        <v>0</v>
      </c>
      <c r="AF320" s="55"/>
      <c r="AG320" s="15"/>
      <c r="AH320" s="15"/>
      <c r="AI320" s="15"/>
      <c r="AJ320" s="18"/>
      <c r="AK320" s="18"/>
      <c r="AL320" s="18"/>
      <c r="AM320" s="18"/>
      <c r="AN320" s="18"/>
      <c r="AO320" s="18"/>
      <c r="AP320" s="18"/>
      <c r="AQ320" s="18"/>
      <c r="AR320" s="18"/>
      <c r="AS320" s="18"/>
      <c r="AT320" s="18"/>
      <c r="AU320" s="18"/>
      <c r="AV320" s="18"/>
      <c r="AW320" s="18"/>
      <c r="AX320" s="18"/>
      <c r="AY320" s="18"/>
      <c r="AZ320" s="18"/>
      <c r="BA320" s="18"/>
      <c r="BB320" s="18"/>
      <c r="BC320" s="18"/>
      <c r="BD320" s="18"/>
      <c r="BE320" s="18"/>
      <c r="BF320" s="18"/>
      <c r="BG320" s="18"/>
      <c r="BH320" s="18"/>
      <c r="BI320" s="18"/>
      <c r="BJ320" s="18"/>
    </row>
    <row r="321" spans="1:62" ht="18.75" x14ac:dyDescent="0.3">
      <c r="A321" s="22" t="s">
        <v>28</v>
      </c>
      <c r="B321" s="23">
        <f t="shared" si="363"/>
        <v>0</v>
      </c>
      <c r="C321" s="23">
        <f t="shared" si="363"/>
        <v>0</v>
      </c>
      <c r="D321" s="23">
        <f t="shared" si="363"/>
        <v>0</v>
      </c>
      <c r="E321" s="23">
        <f t="shared" si="363"/>
        <v>0</v>
      </c>
      <c r="F321" s="121">
        <f t="shared" si="360"/>
        <v>0</v>
      </c>
      <c r="G321" s="121">
        <f t="shared" si="361"/>
        <v>0</v>
      </c>
      <c r="H321" s="23">
        <f t="shared" si="365"/>
        <v>0</v>
      </c>
      <c r="I321" s="23">
        <f t="shared" si="364"/>
        <v>0</v>
      </c>
      <c r="J321" s="23">
        <f t="shared" si="364"/>
        <v>0</v>
      </c>
      <c r="K321" s="23">
        <f t="shared" si="364"/>
        <v>0</v>
      </c>
      <c r="L321" s="23">
        <f t="shared" si="364"/>
        <v>0</v>
      </c>
      <c r="M321" s="23">
        <f t="shared" si="364"/>
        <v>0</v>
      </c>
      <c r="N321" s="23">
        <f t="shared" si="364"/>
        <v>0</v>
      </c>
      <c r="O321" s="23">
        <f t="shared" si="364"/>
        <v>0</v>
      </c>
      <c r="P321" s="23">
        <f t="shared" si="364"/>
        <v>0</v>
      </c>
      <c r="Q321" s="23">
        <f t="shared" si="364"/>
        <v>0</v>
      </c>
      <c r="R321" s="23">
        <f t="shared" si="364"/>
        <v>0</v>
      </c>
      <c r="S321" s="23">
        <f t="shared" si="364"/>
        <v>0</v>
      </c>
      <c r="T321" s="23">
        <f t="shared" si="364"/>
        <v>0</v>
      </c>
      <c r="U321" s="23">
        <f t="shared" si="364"/>
        <v>0</v>
      </c>
      <c r="V321" s="23">
        <f t="shared" si="364"/>
        <v>0</v>
      </c>
      <c r="W321" s="23">
        <f t="shared" si="364"/>
        <v>0</v>
      </c>
      <c r="X321" s="23">
        <f t="shared" si="364"/>
        <v>0</v>
      </c>
      <c r="Y321" s="23">
        <f t="shared" si="364"/>
        <v>0</v>
      </c>
      <c r="Z321" s="23">
        <f t="shared" si="364"/>
        <v>0</v>
      </c>
      <c r="AA321" s="23">
        <f t="shared" si="364"/>
        <v>0</v>
      </c>
      <c r="AB321" s="23">
        <f t="shared" si="364"/>
        <v>0</v>
      </c>
      <c r="AC321" s="23">
        <f t="shared" si="364"/>
        <v>0</v>
      </c>
      <c r="AD321" s="23">
        <f t="shared" si="364"/>
        <v>0</v>
      </c>
      <c r="AE321" s="23">
        <f t="shared" si="364"/>
        <v>0</v>
      </c>
      <c r="AF321" s="55"/>
      <c r="AG321" s="15"/>
      <c r="AH321" s="15"/>
      <c r="AI321" s="15"/>
      <c r="AJ321" s="18"/>
      <c r="AK321" s="18"/>
      <c r="AL321" s="18"/>
      <c r="AM321" s="18"/>
      <c r="AN321" s="18"/>
      <c r="AO321" s="18"/>
      <c r="AP321" s="18"/>
      <c r="AQ321" s="18"/>
      <c r="AR321" s="18"/>
      <c r="AS321" s="18"/>
      <c r="AT321" s="18"/>
      <c r="AU321" s="18"/>
      <c r="AV321" s="18"/>
      <c r="AW321" s="18"/>
      <c r="AX321" s="18"/>
      <c r="AY321" s="18"/>
      <c r="AZ321" s="18"/>
      <c r="BA321" s="18"/>
      <c r="BB321" s="18"/>
      <c r="BC321" s="18"/>
      <c r="BD321" s="18"/>
      <c r="BE321" s="18"/>
      <c r="BF321" s="18"/>
      <c r="BG321" s="18"/>
      <c r="BH321" s="18"/>
      <c r="BI321" s="18"/>
      <c r="BJ321" s="18"/>
    </row>
    <row r="322" spans="1:62" ht="18.75" x14ac:dyDescent="0.3">
      <c r="A322" s="22" t="s">
        <v>29</v>
      </c>
      <c r="B322" s="23">
        <f t="shared" si="363"/>
        <v>0</v>
      </c>
      <c r="C322" s="23">
        <f t="shared" si="363"/>
        <v>0</v>
      </c>
      <c r="D322" s="23">
        <f t="shared" si="363"/>
        <v>0</v>
      </c>
      <c r="E322" s="23">
        <f t="shared" si="363"/>
        <v>0</v>
      </c>
      <c r="F322" s="121">
        <f t="shared" si="360"/>
        <v>0</v>
      </c>
      <c r="G322" s="121">
        <f t="shared" si="361"/>
        <v>0</v>
      </c>
      <c r="H322" s="23">
        <f t="shared" si="365"/>
        <v>0</v>
      </c>
      <c r="I322" s="23">
        <f t="shared" si="364"/>
        <v>0</v>
      </c>
      <c r="J322" s="23">
        <f t="shared" si="364"/>
        <v>0</v>
      </c>
      <c r="K322" s="23">
        <f t="shared" si="364"/>
        <v>0</v>
      </c>
      <c r="L322" s="23">
        <f t="shared" si="364"/>
        <v>0</v>
      </c>
      <c r="M322" s="23">
        <f t="shared" si="364"/>
        <v>0</v>
      </c>
      <c r="N322" s="23">
        <f t="shared" si="364"/>
        <v>0</v>
      </c>
      <c r="O322" s="23">
        <f t="shared" si="364"/>
        <v>0</v>
      </c>
      <c r="P322" s="23">
        <f t="shared" si="364"/>
        <v>0</v>
      </c>
      <c r="Q322" s="23">
        <f t="shared" si="364"/>
        <v>0</v>
      </c>
      <c r="R322" s="23">
        <f t="shared" si="364"/>
        <v>0</v>
      </c>
      <c r="S322" s="23">
        <f t="shared" si="364"/>
        <v>0</v>
      </c>
      <c r="T322" s="23">
        <f t="shared" si="364"/>
        <v>0</v>
      </c>
      <c r="U322" s="23">
        <f t="shared" si="364"/>
        <v>0</v>
      </c>
      <c r="V322" s="23">
        <f t="shared" si="364"/>
        <v>0</v>
      </c>
      <c r="W322" s="23">
        <f t="shared" si="364"/>
        <v>0</v>
      </c>
      <c r="X322" s="23">
        <f t="shared" si="364"/>
        <v>0</v>
      </c>
      <c r="Y322" s="23">
        <f t="shared" si="364"/>
        <v>0</v>
      </c>
      <c r="Z322" s="23">
        <f t="shared" si="364"/>
        <v>0</v>
      </c>
      <c r="AA322" s="23">
        <f t="shared" si="364"/>
        <v>0</v>
      </c>
      <c r="AB322" s="23">
        <f t="shared" si="364"/>
        <v>0</v>
      </c>
      <c r="AC322" s="23">
        <f t="shared" si="364"/>
        <v>0</v>
      </c>
      <c r="AD322" s="23">
        <f t="shared" si="364"/>
        <v>0</v>
      </c>
      <c r="AE322" s="23">
        <f t="shared" si="364"/>
        <v>0</v>
      </c>
      <c r="AF322" s="55"/>
      <c r="AG322" s="15"/>
      <c r="AH322" s="15"/>
      <c r="AI322" s="15"/>
      <c r="AJ322" s="18"/>
      <c r="AK322" s="18"/>
      <c r="AL322" s="18"/>
      <c r="AM322" s="18"/>
      <c r="AN322" s="18"/>
      <c r="AO322" s="18"/>
      <c r="AP322" s="18"/>
      <c r="AQ322" s="18"/>
      <c r="AR322" s="18"/>
      <c r="AS322" s="18"/>
      <c r="AT322" s="18"/>
      <c r="AU322" s="18"/>
      <c r="AV322" s="18"/>
      <c r="AW322" s="18"/>
      <c r="AX322" s="18"/>
      <c r="AY322" s="18"/>
      <c r="AZ322" s="18"/>
      <c r="BA322" s="18"/>
      <c r="BB322" s="18"/>
      <c r="BC322" s="18"/>
      <c r="BD322" s="18"/>
      <c r="BE322" s="18"/>
      <c r="BF322" s="18"/>
      <c r="BG322" s="18"/>
      <c r="BH322" s="18"/>
      <c r="BI322" s="18"/>
      <c r="BJ322" s="18"/>
    </row>
    <row r="323" spans="1:62" ht="18.75" x14ac:dyDescent="0.25">
      <c r="A323" s="136" t="s">
        <v>98</v>
      </c>
      <c r="B323" s="137"/>
      <c r="C323" s="137"/>
      <c r="D323" s="137"/>
      <c r="E323" s="137"/>
      <c r="F323" s="137"/>
      <c r="G323" s="137"/>
      <c r="H323" s="137"/>
      <c r="I323" s="137"/>
      <c r="J323" s="137"/>
      <c r="K323" s="137"/>
      <c r="L323" s="137"/>
      <c r="M323" s="137"/>
      <c r="N323" s="137"/>
      <c r="O323" s="137"/>
      <c r="P323" s="137"/>
      <c r="Q323" s="137"/>
      <c r="R323" s="137"/>
      <c r="S323" s="137"/>
      <c r="T323" s="137"/>
      <c r="U323" s="137"/>
      <c r="V323" s="137"/>
      <c r="W323" s="137"/>
      <c r="X323" s="137"/>
      <c r="Y323" s="137"/>
      <c r="Z323" s="137"/>
      <c r="AA323" s="137"/>
      <c r="AB323" s="137"/>
      <c r="AC323" s="137"/>
      <c r="AD323" s="137"/>
      <c r="AE323" s="138"/>
      <c r="AF323" s="136"/>
      <c r="AG323" s="137"/>
      <c r="AH323" s="137"/>
      <c r="AI323" s="137"/>
      <c r="AJ323" s="137"/>
      <c r="AK323" s="137"/>
      <c r="AL323" s="137"/>
      <c r="AM323" s="137"/>
      <c r="AN323" s="137"/>
      <c r="AO323" s="137"/>
      <c r="AP323" s="137"/>
      <c r="AQ323" s="137"/>
      <c r="AR323" s="137"/>
      <c r="AS323" s="137"/>
      <c r="AT323" s="137"/>
      <c r="AU323" s="137"/>
      <c r="AV323" s="137"/>
      <c r="AW323" s="137"/>
      <c r="AX323" s="137"/>
      <c r="AY323" s="137"/>
      <c r="AZ323" s="137"/>
      <c r="BA323" s="137"/>
      <c r="BB323" s="137"/>
      <c r="BC323" s="137"/>
      <c r="BD323" s="137"/>
      <c r="BE323" s="137"/>
      <c r="BF323" s="137"/>
      <c r="BG323" s="137"/>
      <c r="BH323" s="137"/>
      <c r="BI323" s="137"/>
      <c r="BJ323" s="138"/>
    </row>
    <row r="324" spans="1:62" ht="18.75" x14ac:dyDescent="0.25">
      <c r="A324" s="56" t="s">
        <v>25</v>
      </c>
      <c r="B324" s="13">
        <f>B325+B326+B328+B329</f>
        <v>2237.9</v>
      </c>
      <c r="C324" s="13">
        <f t="shared" ref="C324:E324" si="366">C325+C326+C328+C329</f>
        <v>2237.9</v>
      </c>
      <c r="D324" s="13">
        <f t="shared" si="366"/>
        <v>2237.9</v>
      </c>
      <c r="E324" s="13">
        <f t="shared" si="366"/>
        <v>2237.9</v>
      </c>
      <c r="F324" s="122">
        <f t="shared" ref="F324:F329" si="367">IFERROR(E324/B324*100,0)</f>
        <v>100</v>
      </c>
      <c r="G324" s="122">
        <f t="shared" ref="G324:G329" si="368">IFERROR(E324/C324*100,0)</f>
        <v>100</v>
      </c>
      <c r="H324" s="13">
        <f t="shared" ref="H324:AE324" si="369">H325+H326+H328+H329</f>
        <v>0</v>
      </c>
      <c r="I324" s="13">
        <f t="shared" si="369"/>
        <v>0</v>
      </c>
      <c r="J324" s="13">
        <f t="shared" si="369"/>
        <v>0</v>
      </c>
      <c r="K324" s="13">
        <f t="shared" si="369"/>
        <v>0</v>
      </c>
      <c r="L324" s="13">
        <f t="shared" si="369"/>
        <v>0</v>
      </c>
      <c r="M324" s="13">
        <f t="shared" si="369"/>
        <v>0</v>
      </c>
      <c r="N324" s="13">
        <f t="shared" si="369"/>
        <v>0</v>
      </c>
      <c r="O324" s="13">
        <f t="shared" si="369"/>
        <v>0</v>
      </c>
      <c r="P324" s="13">
        <f t="shared" si="369"/>
        <v>0</v>
      </c>
      <c r="Q324" s="13">
        <f t="shared" si="369"/>
        <v>0</v>
      </c>
      <c r="R324" s="13">
        <f t="shared" si="369"/>
        <v>2237.9</v>
      </c>
      <c r="S324" s="13">
        <f t="shared" si="369"/>
        <v>2237.9</v>
      </c>
      <c r="T324" s="13">
        <f t="shared" si="369"/>
        <v>0</v>
      </c>
      <c r="U324" s="13">
        <f t="shared" si="369"/>
        <v>0</v>
      </c>
      <c r="V324" s="13">
        <f t="shared" si="369"/>
        <v>0</v>
      </c>
      <c r="W324" s="13">
        <f t="shared" si="369"/>
        <v>0</v>
      </c>
      <c r="X324" s="13">
        <f t="shared" si="369"/>
        <v>0</v>
      </c>
      <c r="Y324" s="13">
        <f t="shared" si="369"/>
        <v>0</v>
      </c>
      <c r="Z324" s="13">
        <f t="shared" si="369"/>
        <v>0</v>
      </c>
      <c r="AA324" s="13">
        <f t="shared" si="369"/>
        <v>0</v>
      </c>
      <c r="AB324" s="13">
        <f t="shared" si="369"/>
        <v>0</v>
      </c>
      <c r="AC324" s="13">
        <f t="shared" si="369"/>
        <v>0</v>
      </c>
      <c r="AD324" s="13">
        <f t="shared" si="369"/>
        <v>0</v>
      </c>
      <c r="AE324" s="13">
        <f t="shared" si="369"/>
        <v>0</v>
      </c>
      <c r="AF324" s="139"/>
      <c r="AG324" s="144"/>
      <c r="AH324" s="15"/>
      <c r="AI324" s="15"/>
      <c r="AJ324" s="18"/>
      <c r="AK324" s="18"/>
      <c r="AL324" s="18"/>
      <c r="AM324" s="18"/>
      <c r="AN324" s="18"/>
      <c r="AO324" s="18"/>
      <c r="AP324" s="18"/>
      <c r="AQ324" s="18"/>
      <c r="AR324" s="18"/>
      <c r="AS324" s="18"/>
      <c r="AT324" s="18"/>
      <c r="AU324" s="18"/>
      <c r="AV324" s="18"/>
      <c r="AW324" s="18"/>
      <c r="AX324" s="18"/>
      <c r="AY324" s="18"/>
      <c r="AZ324" s="18"/>
      <c r="BA324" s="18"/>
      <c r="BB324" s="18"/>
      <c r="BC324" s="18"/>
      <c r="BD324" s="18"/>
      <c r="BE324" s="18"/>
      <c r="BF324" s="18"/>
      <c r="BG324" s="18"/>
      <c r="BH324" s="18"/>
      <c r="BI324" s="18"/>
      <c r="BJ324" s="18"/>
    </row>
    <row r="325" spans="1:62" ht="18.75" x14ac:dyDescent="0.3">
      <c r="A325" s="22" t="s">
        <v>26</v>
      </c>
      <c r="B325" s="23">
        <f>H325+J325+L325+N325+P325+R325+T325+V325+X325+Z325+AB325+AD325</f>
        <v>1564.3</v>
      </c>
      <c r="C325" s="23">
        <f t="shared" ref="C325:C326" si="370">I325+K325+M325+O325+Q325+S325+U325+W325+Y325+AA325+AC325+AE325</f>
        <v>1564.3</v>
      </c>
      <c r="D325" s="23">
        <f>E325</f>
        <v>1564.3</v>
      </c>
      <c r="E325" s="30">
        <f>M325+O325+Q325+S325+U325+W325+Y325+AA325+AC325+AE325</f>
        <v>1564.3</v>
      </c>
      <c r="F325" s="121">
        <f t="shared" si="367"/>
        <v>100</v>
      </c>
      <c r="G325" s="121">
        <f t="shared" si="368"/>
        <v>100</v>
      </c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>
        <v>1564.3</v>
      </c>
      <c r="S325" s="13">
        <v>1564.3</v>
      </c>
      <c r="T325" s="13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  <c r="AF325" s="140"/>
      <c r="AG325" s="144"/>
      <c r="AH325" s="15"/>
      <c r="AI325" s="15"/>
      <c r="AJ325" s="18"/>
      <c r="AK325" s="18"/>
      <c r="AL325" s="18"/>
      <c r="AM325" s="18"/>
      <c r="AN325" s="18"/>
      <c r="AO325" s="18"/>
      <c r="AP325" s="18"/>
      <c r="AQ325" s="18"/>
      <c r="AR325" s="18"/>
      <c r="AS325" s="18"/>
      <c r="AT325" s="18"/>
      <c r="AU325" s="18"/>
      <c r="AV325" s="18"/>
      <c r="AW325" s="18"/>
      <c r="AX325" s="18"/>
      <c r="AY325" s="18"/>
      <c r="AZ325" s="18"/>
      <c r="BA325" s="18"/>
      <c r="BB325" s="18"/>
      <c r="BC325" s="18"/>
      <c r="BD325" s="18"/>
      <c r="BE325" s="18"/>
      <c r="BF325" s="18"/>
      <c r="BG325" s="18"/>
      <c r="BH325" s="18"/>
      <c r="BI325" s="18"/>
      <c r="BJ325" s="18"/>
    </row>
    <row r="326" spans="1:62" ht="18.75" x14ac:dyDescent="0.25">
      <c r="A326" s="57" t="s">
        <v>40</v>
      </c>
      <c r="B326" s="23">
        <f>H326+J326+L326+N326+P326+R326+T326+V326+X326+Z326+AB326+AD326</f>
        <v>673.6</v>
      </c>
      <c r="C326" s="23">
        <f t="shared" si="370"/>
        <v>673.6</v>
      </c>
      <c r="D326" s="23">
        <f>E326</f>
        <v>673.6</v>
      </c>
      <c r="E326" s="30">
        <f>I326+K326+M326+O326+Q326+S326+U326+W326+Y326+AA326+AC326+AE326</f>
        <v>673.6</v>
      </c>
      <c r="F326" s="121">
        <f t="shared" si="367"/>
        <v>100</v>
      </c>
      <c r="G326" s="121">
        <f t="shared" si="368"/>
        <v>100</v>
      </c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>
        <v>673.6</v>
      </c>
      <c r="S326" s="13">
        <v>673.6</v>
      </c>
      <c r="T326" s="13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  <c r="AF326" s="140"/>
      <c r="AG326" s="144"/>
      <c r="AH326" s="15"/>
      <c r="AI326" s="15"/>
      <c r="AJ326" s="18"/>
      <c r="AK326" s="18"/>
      <c r="AL326" s="18"/>
      <c r="AM326" s="18"/>
      <c r="AN326" s="18"/>
      <c r="AO326" s="18"/>
      <c r="AP326" s="18"/>
      <c r="AQ326" s="18"/>
      <c r="AR326" s="18"/>
      <c r="AS326" s="18"/>
      <c r="AT326" s="18"/>
      <c r="AU326" s="18"/>
      <c r="AV326" s="18"/>
      <c r="AW326" s="18"/>
      <c r="AX326" s="18"/>
      <c r="AY326" s="18"/>
      <c r="AZ326" s="18"/>
      <c r="BA326" s="18"/>
      <c r="BB326" s="18"/>
      <c r="BC326" s="18"/>
      <c r="BD326" s="18"/>
      <c r="BE326" s="18"/>
      <c r="BF326" s="18"/>
      <c r="BG326" s="18"/>
      <c r="BH326" s="18"/>
      <c r="BI326" s="18"/>
      <c r="BJ326" s="18"/>
    </row>
    <row r="327" spans="1:62" ht="37.5" x14ac:dyDescent="0.25">
      <c r="A327" s="57" t="s">
        <v>30</v>
      </c>
      <c r="B327" s="23">
        <f>H327+J327+L327+N327+P327+R327+T327+V327+X327+Z327+AB327+AD327</f>
        <v>673.6</v>
      </c>
      <c r="C327" s="30">
        <f t="shared" ref="C327:C328" si="371">H327</f>
        <v>0</v>
      </c>
      <c r="D327" s="23">
        <f>E327</f>
        <v>673.6</v>
      </c>
      <c r="E327" s="30">
        <f>I327+K327+M327+O327+Q327+S327+U327+W327+Y327+AA327+AC327+AE327</f>
        <v>673.6</v>
      </c>
      <c r="F327" s="121">
        <f t="shared" si="367"/>
        <v>100</v>
      </c>
      <c r="G327" s="121">
        <f t="shared" si="368"/>
        <v>0</v>
      </c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>
        <v>673.6</v>
      </c>
      <c r="S327" s="13">
        <v>673.6</v>
      </c>
      <c r="T327" s="13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  <c r="AF327" s="140"/>
      <c r="AG327" s="144"/>
      <c r="AH327" s="15"/>
      <c r="AI327" s="15"/>
      <c r="AJ327" s="18"/>
      <c r="AK327" s="18"/>
      <c r="AL327" s="18"/>
      <c r="AM327" s="18"/>
      <c r="AN327" s="18"/>
      <c r="AO327" s="18"/>
      <c r="AP327" s="18"/>
      <c r="AQ327" s="18"/>
      <c r="AR327" s="18"/>
      <c r="AS327" s="18"/>
      <c r="AT327" s="18"/>
      <c r="AU327" s="18"/>
      <c r="AV327" s="18"/>
      <c r="AW327" s="18"/>
      <c r="AX327" s="18"/>
      <c r="AY327" s="18"/>
      <c r="AZ327" s="18"/>
      <c r="BA327" s="18"/>
      <c r="BB327" s="18"/>
      <c r="BC327" s="18"/>
      <c r="BD327" s="18"/>
      <c r="BE327" s="18"/>
      <c r="BF327" s="18"/>
      <c r="BG327" s="18"/>
      <c r="BH327" s="18"/>
      <c r="BI327" s="18"/>
      <c r="BJ327" s="18"/>
    </row>
    <row r="328" spans="1:62" ht="18.75" x14ac:dyDescent="0.25">
      <c r="A328" s="57" t="s">
        <v>28</v>
      </c>
      <c r="B328" s="23">
        <f>H328+J328+L328+N328+P328+R328+T328+V328+X328+Z328+AB328+AD328</f>
        <v>0</v>
      </c>
      <c r="C328" s="30">
        <f t="shared" si="371"/>
        <v>0</v>
      </c>
      <c r="D328" s="23">
        <f>E328</f>
        <v>0</v>
      </c>
      <c r="E328" s="30">
        <f>M328+O328+Q328+S328+U328+W328+Y328+AA328+AC328+AE328</f>
        <v>0</v>
      </c>
      <c r="F328" s="121">
        <f t="shared" si="367"/>
        <v>0</v>
      </c>
      <c r="G328" s="121">
        <f t="shared" si="368"/>
        <v>0</v>
      </c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  <c r="AA328" s="13"/>
      <c r="AB328" s="13"/>
      <c r="AC328" s="13"/>
      <c r="AD328" s="13"/>
      <c r="AE328" s="13"/>
      <c r="AF328" s="140"/>
      <c r="AG328" s="144"/>
      <c r="AH328" s="15"/>
      <c r="AI328" s="15"/>
      <c r="AJ328" s="18"/>
      <c r="AK328" s="18"/>
      <c r="AL328" s="18"/>
      <c r="AM328" s="18"/>
      <c r="AN328" s="18"/>
      <c r="AO328" s="18"/>
      <c r="AP328" s="18"/>
      <c r="AQ328" s="18"/>
      <c r="AR328" s="18"/>
      <c r="AS328" s="18"/>
      <c r="AT328" s="18"/>
      <c r="AU328" s="18"/>
      <c r="AV328" s="18"/>
      <c r="AW328" s="18"/>
      <c r="AX328" s="18"/>
      <c r="AY328" s="18"/>
      <c r="AZ328" s="18"/>
      <c r="BA328" s="18"/>
      <c r="BB328" s="18"/>
      <c r="BC328" s="18"/>
      <c r="BD328" s="18"/>
      <c r="BE328" s="18"/>
      <c r="BF328" s="18"/>
      <c r="BG328" s="18"/>
      <c r="BH328" s="18"/>
      <c r="BI328" s="18"/>
      <c r="BJ328" s="18"/>
    </row>
    <row r="329" spans="1:62" ht="24" customHeight="1" x14ac:dyDescent="0.25">
      <c r="A329" s="57" t="s">
        <v>29</v>
      </c>
      <c r="B329" s="23">
        <f>H329+J329+L329+N329+P329+R329+T329+V329+X329+Z329+AB329+AD329</f>
        <v>0</v>
      </c>
      <c r="C329" s="23">
        <f t="shared" ref="C329:E329" si="372">I329+K329+M329+O329+Q329+S329+U329+W329+Y329+AA329+AC329+AE329</f>
        <v>0</v>
      </c>
      <c r="D329" s="23">
        <f t="shared" si="372"/>
        <v>0</v>
      </c>
      <c r="E329" s="23">
        <f t="shared" si="372"/>
        <v>0</v>
      </c>
      <c r="F329" s="121">
        <f t="shared" si="367"/>
        <v>0</v>
      </c>
      <c r="G329" s="121">
        <f t="shared" si="368"/>
        <v>0</v>
      </c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  <c r="AF329" s="143"/>
      <c r="AG329" s="144"/>
      <c r="AH329" s="15"/>
      <c r="AI329" s="15"/>
      <c r="AJ329" s="18"/>
      <c r="AK329" s="18"/>
      <c r="AL329" s="18"/>
      <c r="AM329" s="18"/>
      <c r="AN329" s="18"/>
      <c r="AO329" s="18"/>
      <c r="AP329" s="18"/>
      <c r="AQ329" s="18"/>
      <c r="AR329" s="18"/>
      <c r="AS329" s="18"/>
      <c r="AT329" s="18"/>
      <c r="AU329" s="18"/>
      <c r="AV329" s="18"/>
      <c r="AW329" s="18"/>
      <c r="AX329" s="18"/>
      <c r="AY329" s="18"/>
      <c r="AZ329" s="18"/>
      <c r="BA329" s="18"/>
      <c r="BB329" s="18"/>
      <c r="BC329" s="18"/>
      <c r="BD329" s="18"/>
      <c r="BE329" s="18"/>
      <c r="BF329" s="18"/>
      <c r="BG329" s="18"/>
      <c r="BH329" s="18"/>
      <c r="BI329" s="18"/>
      <c r="BJ329" s="18"/>
    </row>
    <row r="330" spans="1:62" ht="56.25" x14ac:dyDescent="0.25">
      <c r="A330" s="52" t="s">
        <v>41</v>
      </c>
      <c r="B330" s="83"/>
      <c r="C330" s="83"/>
      <c r="D330" s="83"/>
      <c r="E330" s="83"/>
      <c r="F330" s="48"/>
      <c r="G330" s="48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  <c r="AF330" s="43"/>
      <c r="AG330" s="15"/>
      <c r="AH330" s="15"/>
      <c r="AI330" s="15"/>
      <c r="AJ330" s="18"/>
      <c r="AK330" s="18"/>
      <c r="AL330" s="18"/>
      <c r="AM330" s="18"/>
      <c r="AN330" s="18"/>
      <c r="AO330" s="18"/>
      <c r="AP330" s="18"/>
      <c r="AQ330" s="18"/>
      <c r="AR330" s="18"/>
      <c r="AS330" s="18"/>
      <c r="AT330" s="18"/>
      <c r="AU330" s="18"/>
      <c r="AV330" s="18"/>
      <c r="AW330" s="18"/>
      <c r="AX330" s="18"/>
      <c r="AY330" s="18"/>
      <c r="AZ330" s="18"/>
      <c r="BA330" s="18"/>
      <c r="BB330" s="18"/>
      <c r="BC330" s="18"/>
      <c r="BD330" s="18"/>
      <c r="BE330" s="18"/>
      <c r="BF330" s="18"/>
      <c r="BG330" s="18"/>
      <c r="BH330" s="18"/>
      <c r="BI330" s="18"/>
      <c r="BJ330" s="18"/>
    </row>
    <row r="331" spans="1:62" ht="18.75" x14ac:dyDescent="0.3">
      <c r="A331" s="19" t="s">
        <v>25</v>
      </c>
      <c r="B331" s="13">
        <f>B332+B333+B335+B336</f>
        <v>630742.69999999995</v>
      </c>
      <c r="C331" s="13">
        <f>C332+C333+C335+C336</f>
        <v>161779.79999999999</v>
      </c>
      <c r="D331" s="13">
        <f t="shared" ref="D331" si="373">D332+D333+D335+D336</f>
        <v>125781.3</v>
      </c>
      <c r="E331" s="13">
        <f>E332+E333+E335+E336</f>
        <v>125781.3</v>
      </c>
      <c r="F331" s="26">
        <f>E331/B331*100</f>
        <v>19.941776575456206</v>
      </c>
      <c r="G331" s="26">
        <f>E331/C331*100</f>
        <v>77.748458089328835</v>
      </c>
      <c r="H331" s="13">
        <f>H332+H333+H335+H336</f>
        <v>21353.200000000004</v>
      </c>
      <c r="I331" s="13">
        <f t="shared" ref="I331:AE331" si="374">I332+I333+I335+I336</f>
        <v>18560.900000000001</v>
      </c>
      <c r="J331" s="13">
        <f t="shared" si="374"/>
        <v>29158.9</v>
      </c>
      <c r="K331" s="13">
        <f t="shared" si="374"/>
        <v>22886.799999999999</v>
      </c>
      <c r="L331" s="13">
        <f t="shared" si="374"/>
        <v>27726.400000000001</v>
      </c>
      <c r="M331" s="13">
        <f t="shared" si="374"/>
        <v>11799.2</v>
      </c>
      <c r="N331" s="13">
        <f t="shared" si="374"/>
        <v>28642</v>
      </c>
      <c r="O331" s="13">
        <f t="shared" si="374"/>
        <v>27722.699999999997</v>
      </c>
      <c r="P331" s="13">
        <f t="shared" si="374"/>
        <v>30276.899999999998</v>
      </c>
      <c r="Q331" s="13">
        <f t="shared" si="374"/>
        <v>30187.8</v>
      </c>
      <c r="R331" s="13">
        <f t="shared" si="374"/>
        <v>24622.399999999998</v>
      </c>
      <c r="S331" s="13">
        <f t="shared" si="374"/>
        <v>14623.900000000001</v>
      </c>
      <c r="T331" s="13">
        <f t="shared" si="374"/>
        <v>4594.1000000000004</v>
      </c>
      <c r="U331" s="13">
        <f t="shared" si="374"/>
        <v>0</v>
      </c>
      <c r="V331" s="13">
        <f t="shared" si="374"/>
        <v>42377.599999999999</v>
      </c>
      <c r="W331" s="13">
        <f t="shared" si="374"/>
        <v>0</v>
      </c>
      <c r="X331" s="13">
        <f t="shared" si="374"/>
        <v>33115.599999999999</v>
      </c>
      <c r="Y331" s="13">
        <f t="shared" si="374"/>
        <v>0</v>
      </c>
      <c r="Z331" s="13">
        <f t="shared" si="374"/>
        <v>27755.500000000004</v>
      </c>
      <c r="AA331" s="13">
        <f t="shared" si="374"/>
        <v>0</v>
      </c>
      <c r="AB331" s="13">
        <f t="shared" si="374"/>
        <v>34896.800000000003</v>
      </c>
      <c r="AC331" s="13">
        <f t="shared" si="374"/>
        <v>0</v>
      </c>
      <c r="AD331" s="13">
        <f t="shared" si="374"/>
        <v>326223.3</v>
      </c>
      <c r="AE331" s="13">
        <f t="shared" si="374"/>
        <v>0</v>
      </c>
      <c r="AF331" s="43"/>
      <c r="AG331" s="15"/>
      <c r="AH331" s="15"/>
      <c r="AI331" s="15"/>
      <c r="AJ331" s="18"/>
      <c r="AK331" s="18"/>
      <c r="AL331" s="18"/>
      <c r="AM331" s="18"/>
      <c r="AN331" s="18"/>
      <c r="AO331" s="18"/>
      <c r="AP331" s="18"/>
      <c r="AQ331" s="18"/>
      <c r="AR331" s="18"/>
      <c r="AS331" s="18"/>
      <c r="AT331" s="18"/>
      <c r="AU331" s="18"/>
      <c r="AV331" s="18"/>
      <c r="AW331" s="18"/>
      <c r="AX331" s="18"/>
      <c r="AY331" s="18"/>
      <c r="AZ331" s="18"/>
      <c r="BA331" s="18"/>
      <c r="BB331" s="18"/>
      <c r="BC331" s="18"/>
      <c r="BD331" s="18"/>
      <c r="BE331" s="18"/>
      <c r="BF331" s="18"/>
      <c r="BG331" s="18"/>
      <c r="BH331" s="18"/>
      <c r="BI331" s="18"/>
      <c r="BJ331" s="18"/>
    </row>
    <row r="332" spans="1:62" ht="18.75" x14ac:dyDescent="0.3">
      <c r="A332" s="19" t="s">
        <v>26</v>
      </c>
      <c r="B332" s="50">
        <f t="shared" ref="B332:E333" si="375">B318+B298+B274+B259</f>
        <v>437795.79999999993</v>
      </c>
      <c r="C332" s="50">
        <f t="shared" si="375"/>
        <v>86722.000000000015</v>
      </c>
      <c r="D332" s="50">
        <f t="shared" si="375"/>
        <v>67612.3</v>
      </c>
      <c r="E332" s="50">
        <f t="shared" si="375"/>
        <v>67612.3</v>
      </c>
      <c r="F332" s="26">
        <f>E332/B332*100</f>
        <v>15.443798227392774</v>
      </c>
      <c r="G332" s="26">
        <f>E332/C332*100</f>
        <v>77.964415027328698</v>
      </c>
      <c r="H332" s="50">
        <f t="shared" ref="H332:AE333" si="376">H318+H298+H274+H259</f>
        <v>11867.6</v>
      </c>
      <c r="I332" s="50">
        <f t="shared" si="376"/>
        <v>10733.7</v>
      </c>
      <c r="J332" s="50">
        <f t="shared" si="376"/>
        <v>16848</v>
      </c>
      <c r="K332" s="50">
        <f t="shared" si="376"/>
        <v>14609.4</v>
      </c>
      <c r="L332" s="50">
        <f t="shared" si="376"/>
        <v>15995</v>
      </c>
      <c r="M332" s="50">
        <f t="shared" si="376"/>
        <v>5350.3</v>
      </c>
      <c r="N332" s="50">
        <f t="shared" si="376"/>
        <v>15800</v>
      </c>
      <c r="O332" s="50">
        <f t="shared" si="376"/>
        <v>15407.1</v>
      </c>
      <c r="P332" s="50">
        <f t="shared" si="376"/>
        <v>15129</v>
      </c>
      <c r="Q332" s="50">
        <f t="shared" si="376"/>
        <v>16379.5</v>
      </c>
      <c r="R332" s="50">
        <f t="shared" si="376"/>
        <v>11082.4</v>
      </c>
      <c r="S332" s="50">
        <f t="shared" si="376"/>
        <v>5132.3</v>
      </c>
      <c r="T332" s="50">
        <f t="shared" si="376"/>
        <v>0</v>
      </c>
      <c r="U332" s="50">
        <f t="shared" si="376"/>
        <v>0</v>
      </c>
      <c r="V332" s="50">
        <f t="shared" si="376"/>
        <v>0</v>
      </c>
      <c r="W332" s="50">
        <f t="shared" si="376"/>
        <v>0</v>
      </c>
      <c r="X332" s="50">
        <f t="shared" si="376"/>
        <v>24360.2</v>
      </c>
      <c r="Y332" s="50">
        <f t="shared" si="376"/>
        <v>0</v>
      </c>
      <c r="Z332" s="50">
        <f t="shared" si="376"/>
        <v>15714.7</v>
      </c>
      <c r="AA332" s="50">
        <f t="shared" si="376"/>
        <v>0</v>
      </c>
      <c r="AB332" s="50">
        <f t="shared" si="376"/>
        <v>25287</v>
      </c>
      <c r="AC332" s="50">
        <f t="shared" si="376"/>
        <v>0</v>
      </c>
      <c r="AD332" s="50">
        <f t="shared" si="376"/>
        <v>285711.89999999997</v>
      </c>
      <c r="AE332" s="50">
        <f t="shared" si="376"/>
        <v>0</v>
      </c>
      <c r="AF332" s="43"/>
      <c r="AG332" s="15"/>
      <c r="AH332" s="15"/>
      <c r="AI332" s="15"/>
      <c r="AJ332" s="18"/>
      <c r="AK332" s="18"/>
      <c r="AL332" s="18"/>
      <c r="AM332" s="18"/>
      <c r="AN332" s="18"/>
      <c r="AO332" s="18"/>
      <c r="AP332" s="18"/>
      <c r="AQ332" s="18"/>
      <c r="AR332" s="18"/>
      <c r="AS332" s="18"/>
      <c r="AT332" s="18"/>
      <c r="AU332" s="18"/>
      <c r="AV332" s="18"/>
      <c r="AW332" s="18"/>
      <c r="AX332" s="18"/>
      <c r="AY332" s="18"/>
      <c r="AZ332" s="18"/>
      <c r="BA332" s="18"/>
      <c r="BB332" s="18"/>
      <c r="BC332" s="18"/>
      <c r="BD332" s="18"/>
      <c r="BE332" s="18"/>
      <c r="BF332" s="18"/>
      <c r="BG332" s="18"/>
      <c r="BH332" s="18"/>
      <c r="BI332" s="18"/>
      <c r="BJ332" s="18"/>
    </row>
    <row r="333" spans="1:62" ht="18.75" x14ac:dyDescent="0.3">
      <c r="A333" s="19" t="s">
        <v>27</v>
      </c>
      <c r="B333" s="50">
        <f t="shared" si="375"/>
        <v>168141</v>
      </c>
      <c r="C333" s="50">
        <f t="shared" si="375"/>
        <v>61569.5</v>
      </c>
      <c r="D333" s="50">
        <f t="shared" si="375"/>
        <v>48973.5</v>
      </c>
      <c r="E333" s="50">
        <f t="shared" si="375"/>
        <v>48973.5</v>
      </c>
      <c r="F333" s="26">
        <f>E333/B333*100</f>
        <v>29.126447445893628</v>
      </c>
      <c r="G333" s="26">
        <f>E333/C333*100</f>
        <v>79.541818595246028</v>
      </c>
      <c r="H333" s="50">
        <f t="shared" si="376"/>
        <v>7935.2000000000007</v>
      </c>
      <c r="I333" s="50">
        <f t="shared" si="376"/>
        <v>7204.5</v>
      </c>
      <c r="J333" s="50">
        <f t="shared" si="376"/>
        <v>9365.2000000000007</v>
      </c>
      <c r="K333" s="50">
        <f t="shared" si="376"/>
        <v>7163.3</v>
      </c>
      <c r="L333" s="50">
        <f t="shared" si="376"/>
        <v>8785.7000000000007</v>
      </c>
      <c r="M333" s="50">
        <f t="shared" si="376"/>
        <v>4423.8</v>
      </c>
      <c r="N333" s="50">
        <f t="shared" si="376"/>
        <v>9896.2999999999993</v>
      </c>
      <c r="O333" s="50">
        <f t="shared" si="376"/>
        <v>9965</v>
      </c>
      <c r="P333" s="50">
        <f t="shared" si="376"/>
        <v>12822.3</v>
      </c>
      <c r="Q333" s="50">
        <f t="shared" si="376"/>
        <v>10933.3</v>
      </c>
      <c r="R333" s="50">
        <f t="shared" si="376"/>
        <v>12764.8</v>
      </c>
      <c r="S333" s="50">
        <f t="shared" si="376"/>
        <v>9283.6</v>
      </c>
      <c r="T333" s="50">
        <f t="shared" si="376"/>
        <v>4594.1000000000004</v>
      </c>
      <c r="U333" s="50">
        <f t="shared" si="376"/>
        <v>0</v>
      </c>
      <c r="V333" s="50">
        <f t="shared" si="376"/>
        <v>42377.599999999999</v>
      </c>
      <c r="W333" s="50">
        <f t="shared" si="376"/>
        <v>0</v>
      </c>
      <c r="X333" s="50">
        <f t="shared" si="376"/>
        <v>7050</v>
      </c>
      <c r="Y333" s="50">
        <f t="shared" si="376"/>
        <v>0</v>
      </c>
      <c r="Z333" s="50">
        <f t="shared" si="376"/>
        <v>9095.1</v>
      </c>
      <c r="AA333" s="50">
        <f t="shared" si="376"/>
        <v>0</v>
      </c>
      <c r="AB333" s="50">
        <f t="shared" si="376"/>
        <v>6974.2</v>
      </c>
      <c r="AC333" s="50">
        <f t="shared" si="376"/>
        <v>0</v>
      </c>
      <c r="AD333" s="50">
        <f t="shared" si="376"/>
        <v>36480.5</v>
      </c>
      <c r="AE333" s="50">
        <f t="shared" si="376"/>
        <v>0</v>
      </c>
      <c r="AF333" s="43"/>
      <c r="AG333" s="15"/>
      <c r="AH333" s="15"/>
      <c r="AI333" s="15"/>
      <c r="AJ333" s="18"/>
      <c r="AK333" s="18"/>
      <c r="AL333" s="18"/>
      <c r="AM333" s="18"/>
      <c r="AN333" s="18"/>
      <c r="AO333" s="18"/>
      <c r="AP333" s="18"/>
      <c r="AQ333" s="18"/>
      <c r="AR333" s="18"/>
      <c r="AS333" s="18"/>
      <c r="AT333" s="18"/>
      <c r="AU333" s="18"/>
      <c r="AV333" s="18"/>
      <c r="AW333" s="18"/>
      <c r="AX333" s="18"/>
      <c r="AY333" s="18"/>
      <c r="AZ333" s="18"/>
      <c r="BA333" s="18"/>
      <c r="BB333" s="18"/>
      <c r="BC333" s="18"/>
      <c r="BD333" s="18"/>
      <c r="BE333" s="18"/>
      <c r="BF333" s="18"/>
      <c r="BG333" s="18"/>
      <c r="BH333" s="18"/>
      <c r="BI333" s="18"/>
      <c r="BJ333" s="18"/>
    </row>
    <row r="334" spans="1:62" ht="37.5" x14ac:dyDescent="0.3">
      <c r="A334" s="19" t="s">
        <v>30</v>
      </c>
      <c r="B334" s="50">
        <f t="shared" ref="B334:E334" si="377">B320+B300</f>
        <v>1997.4</v>
      </c>
      <c r="C334" s="50">
        <f t="shared" si="377"/>
        <v>719.8</v>
      </c>
      <c r="D334" s="50">
        <f t="shared" si="377"/>
        <v>1138.8000000000002</v>
      </c>
      <c r="E334" s="50">
        <f t="shared" si="377"/>
        <v>1138.8000000000002</v>
      </c>
      <c r="F334" s="26">
        <f t="shared" ref="F334:F335" si="378">E334/B334*100</f>
        <v>57.01411835386002</v>
      </c>
      <c r="G334" s="26">
        <f t="shared" ref="G334:G335" si="379">E334/C334*100</f>
        <v>158.21061405946099</v>
      </c>
      <c r="H334" s="50">
        <f>H320+H300</f>
        <v>82.7</v>
      </c>
      <c r="I334" s="50">
        <f t="shared" ref="I334:AE334" si="380">I320+I300</f>
        <v>33.200000000000003</v>
      </c>
      <c r="J334" s="50">
        <f t="shared" si="380"/>
        <v>157.19999999999999</v>
      </c>
      <c r="K334" s="50">
        <f t="shared" si="380"/>
        <v>59.5</v>
      </c>
      <c r="L334" s="50">
        <f t="shared" si="380"/>
        <v>157.19999999999999</v>
      </c>
      <c r="M334" s="50">
        <f t="shared" si="380"/>
        <v>108.1</v>
      </c>
      <c r="N334" s="50">
        <f t="shared" si="380"/>
        <v>157.19999999999999</v>
      </c>
      <c r="O334" s="50">
        <f t="shared" si="380"/>
        <v>125.4</v>
      </c>
      <c r="P334" s="50">
        <f t="shared" si="380"/>
        <v>124.1</v>
      </c>
      <c r="Q334" s="50">
        <f t="shared" si="380"/>
        <v>123</v>
      </c>
      <c r="R334" s="50">
        <f t="shared" si="380"/>
        <v>715</v>
      </c>
      <c r="S334" s="50">
        <f t="shared" si="380"/>
        <v>689.6</v>
      </c>
      <c r="T334" s="50">
        <f t="shared" si="380"/>
        <v>0</v>
      </c>
      <c r="U334" s="50">
        <f t="shared" si="380"/>
        <v>0</v>
      </c>
      <c r="V334" s="50">
        <f t="shared" si="380"/>
        <v>0</v>
      </c>
      <c r="W334" s="50">
        <f t="shared" si="380"/>
        <v>0</v>
      </c>
      <c r="X334" s="50">
        <f t="shared" si="380"/>
        <v>91</v>
      </c>
      <c r="Y334" s="50">
        <f t="shared" si="380"/>
        <v>0</v>
      </c>
      <c r="Z334" s="50">
        <f t="shared" si="380"/>
        <v>157.19999999999999</v>
      </c>
      <c r="AA334" s="50">
        <f t="shared" si="380"/>
        <v>0</v>
      </c>
      <c r="AB334" s="50">
        <f t="shared" si="380"/>
        <v>140.69999999999999</v>
      </c>
      <c r="AC334" s="50">
        <f t="shared" si="380"/>
        <v>0</v>
      </c>
      <c r="AD334" s="50">
        <f t="shared" si="380"/>
        <v>215.1</v>
      </c>
      <c r="AE334" s="50">
        <f t="shared" si="380"/>
        <v>0</v>
      </c>
      <c r="AF334" s="43"/>
      <c r="AG334" s="15"/>
      <c r="AH334" s="15"/>
      <c r="AI334" s="15"/>
      <c r="AJ334" s="18"/>
      <c r="AK334" s="18"/>
      <c r="AL334" s="18"/>
      <c r="AM334" s="18"/>
      <c r="AN334" s="18"/>
      <c r="AO334" s="18"/>
      <c r="AP334" s="18"/>
      <c r="AQ334" s="18"/>
      <c r="AR334" s="18"/>
      <c r="AS334" s="18"/>
      <c r="AT334" s="18"/>
      <c r="AU334" s="18"/>
      <c r="AV334" s="18"/>
      <c r="AW334" s="18"/>
      <c r="AX334" s="18"/>
      <c r="AY334" s="18"/>
      <c r="AZ334" s="18"/>
      <c r="BA334" s="18"/>
      <c r="BB334" s="18"/>
      <c r="BC334" s="18"/>
      <c r="BD334" s="18"/>
      <c r="BE334" s="18"/>
      <c r="BF334" s="18"/>
      <c r="BG334" s="18"/>
      <c r="BH334" s="18"/>
      <c r="BI334" s="18"/>
      <c r="BJ334" s="18"/>
    </row>
    <row r="335" spans="1:62" ht="18.75" x14ac:dyDescent="0.3">
      <c r="A335" s="19" t="s">
        <v>28</v>
      </c>
      <c r="B335" s="50">
        <f t="shared" ref="B335:E336" si="381">B321+B301+B276</f>
        <v>24805.9</v>
      </c>
      <c r="C335" s="50">
        <f t="shared" si="381"/>
        <v>13488.300000000001</v>
      </c>
      <c r="D335" s="50">
        <f t="shared" si="381"/>
        <v>9195.5</v>
      </c>
      <c r="E335" s="50">
        <f t="shared" si="381"/>
        <v>9195.5</v>
      </c>
      <c r="F335" s="26">
        <f t="shared" si="378"/>
        <v>37.069810004877866</v>
      </c>
      <c r="G335" s="26">
        <f t="shared" si="379"/>
        <v>68.173898860493907</v>
      </c>
      <c r="H335" s="50">
        <f>H321+H301+H276</f>
        <v>1550.4</v>
      </c>
      <c r="I335" s="50">
        <f t="shared" ref="I335:AE336" si="382">I321+I301+I276</f>
        <v>622.70000000000005</v>
      </c>
      <c r="J335" s="50">
        <f t="shared" si="382"/>
        <v>2945.7</v>
      </c>
      <c r="K335" s="50">
        <f t="shared" si="382"/>
        <v>1114.0999999999999</v>
      </c>
      <c r="L335" s="50">
        <f t="shared" si="382"/>
        <v>2945.7</v>
      </c>
      <c r="M335" s="50">
        <f t="shared" si="382"/>
        <v>2025.1</v>
      </c>
      <c r="N335" s="50">
        <f t="shared" si="382"/>
        <v>2945.7</v>
      </c>
      <c r="O335" s="50">
        <f t="shared" si="382"/>
        <v>2350.6</v>
      </c>
      <c r="P335" s="50">
        <f t="shared" si="382"/>
        <v>2325.6</v>
      </c>
      <c r="Q335" s="50">
        <f t="shared" si="382"/>
        <v>2875</v>
      </c>
      <c r="R335" s="50">
        <f t="shared" si="382"/>
        <v>775.2</v>
      </c>
      <c r="S335" s="50">
        <f t="shared" si="382"/>
        <v>208</v>
      </c>
      <c r="T335" s="50">
        <f t="shared" si="382"/>
        <v>0</v>
      </c>
      <c r="U335" s="50">
        <f t="shared" si="382"/>
        <v>0</v>
      </c>
      <c r="V335" s="50">
        <f t="shared" si="382"/>
        <v>0</v>
      </c>
      <c r="W335" s="50">
        <f t="shared" si="382"/>
        <v>0</v>
      </c>
      <c r="X335" s="50">
        <f t="shared" si="382"/>
        <v>1705.4</v>
      </c>
      <c r="Y335" s="50">
        <f t="shared" si="382"/>
        <v>0</v>
      </c>
      <c r="Z335" s="50">
        <f t="shared" si="382"/>
        <v>2945.7</v>
      </c>
      <c r="AA335" s="50">
        <f t="shared" si="382"/>
        <v>0</v>
      </c>
      <c r="AB335" s="50">
        <f t="shared" si="382"/>
        <v>2635.6</v>
      </c>
      <c r="AC335" s="50">
        <f t="shared" si="382"/>
        <v>0</v>
      </c>
      <c r="AD335" s="50">
        <f t="shared" si="382"/>
        <v>4030.9</v>
      </c>
      <c r="AE335" s="50">
        <f t="shared" si="382"/>
        <v>0</v>
      </c>
      <c r="AF335" s="43"/>
      <c r="AG335" s="15"/>
      <c r="AH335" s="15"/>
      <c r="AI335" s="15"/>
      <c r="AJ335" s="18"/>
      <c r="AK335" s="18"/>
      <c r="AL335" s="18"/>
      <c r="AM335" s="18"/>
      <c r="AN335" s="18"/>
      <c r="AO335" s="18"/>
      <c r="AP335" s="18"/>
      <c r="AQ335" s="18"/>
      <c r="AR335" s="18"/>
      <c r="AS335" s="18"/>
      <c r="AT335" s="18"/>
      <c r="AU335" s="18"/>
      <c r="AV335" s="18"/>
      <c r="AW335" s="18"/>
      <c r="AX335" s="18"/>
      <c r="AY335" s="18"/>
      <c r="AZ335" s="18"/>
      <c r="BA335" s="18"/>
      <c r="BB335" s="18"/>
      <c r="BC335" s="18"/>
      <c r="BD335" s="18"/>
      <c r="BE335" s="18"/>
      <c r="BF335" s="18"/>
      <c r="BG335" s="18"/>
      <c r="BH335" s="18"/>
      <c r="BI335" s="18"/>
      <c r="BJ335" s="18"/>
    </row>
    <row r="336" spans="1:62" ht="18.75" x14ac:dyDescent="0.3">
      <c r="A336" s="19" t="s">
        <v>29</v>
      </c>
      <c r="B336" s="50">
        <f t="shared" si="381"/>
        <v>0</v>
      </c>
      <c r="C336" s="50">
        <f t="shared" si="381"/>
        <v>0</v>
      </c>
      <c r="D336" s="50">
        <f t="shared" si="381"/>
        <v>0</v>
      </c>
      <c r="E336" s="50">
        <f t="shared" si="381"/>
        <v>0</v>
      </c>
      <c r="F336" s="122">
        <f t="shared" ref="F336" si="383">IFERROR(E336/B336*100,0)</f>
        <v>0</v>
      </c>
      <c r="G336" s="122">
        <f t="shared" ref="G336" si="384">IFERROR(E336/C336*100,0)</f>
        <v>0</v>
      </c>
      <c r="H336" s="50">
        <f>H322+H302+H277</f>
        <v>0</v>
      </c>
      <c r="I336" s="50">
        <f t="shared" si="382"/>
        <v>0</v>
      </c>
      <c r="J336" s="50">
        <f t="shared" si="382"/>
        <v>0</v>
      </c>
      <c r="K336" s="50">
        <f t="shared" si="382"/>
        <v>0</v>
      </c>
      <c r="L336" s="50">
        <f t="shared" si="382"/>
        <v>0</v>
      </c>
      <c r="M336" s="50">
        <f t="shared" si="382"/>
        <v>0</v>
      </c>
      <c r="N336" s="50">
        <f t="shared" si="382"/>
        <v>0</v>
      </c>
      <c r="O336" s="50">
        <f t="shared" si="382"/>
        <v>0</v>
      </c>
      <c r="P336" s="50">
        <f t="shared" si="382"/>
        <v>0</v>
      </c>
      <c r="Q336" s="50">
        <f t="shared" si="382"/>
        <v>0</v>
      </c>
      <c r="R336" s="50">
        <f t="shared" si="382"/>
        <v>0</v>
      </c>
      <c r="S336" s="50">
        <f t="shared" si="382"/>
        <v>0</v>
      </c>
      <c r="T336" s="50">
        <f t="shared" si="382"/>
        <v>0</v>
      </c>
      <c r="U336" s="50">
        <f t="shared" si="382"/>
        <v>0</v>
      </c>
      <c r="V336" s="50">
        <f t="shared" si="382"/>
        <v>0</v>
      </c>
      <c r="W336" s="50">
        <f t="shared" si="382"/>
        <v>0</v>
      </c>
      <c r="X336" s="50">
        <f t="shared" si="382"/>
        <v>0</v>
      </c>
      <c r="Y336" s="50">
        <f t="shared" si="382"/>
        <v>0</v>
      </c>
      <c r="Z336" s="50">
        <f t="shared" si="382"/>
        <v>0</v>
      </c>
      <c r="AA336" s="50">
        <f t="shared" si="382"/>
        <v>0</v>
      </c>
      <c r="AB336" s="50">
        <f t="shared" si="382"/>
        <v>0</v>
      </c>
      <c r="AC336" s="50">
        <f t="shared" si="382"/>
        <v>0</v>
      </c>
      <c r="AD336" s="50">
        <f t="shared" si="382"/>
        <v>0</v>
      </c>
      <c r="AE336" s="50">
        <f t="shared" si="382"/>
        <v>0</v>
      </c>
      <c r="AF336" s="43"/>
      <c r="AG336" s="15"/>
      <c r="AH336" s="15"/>
      <c r="AI336" s="15"/>
      <c r="AJ336" s="18"/>
      <c r="AK336" s="18"/>
      <c r="AL336" s="18"/>
      <c r="AM336" s="18"/>
      <c r="AN336" s="18"/>
      <c r="AO336" s="18"/>
      <c r="AP336" s="18"/>
      <c r="AQ336" s="18"/>
      <c r="AR336" s="18"/>
      <c r="AS336" s="18"/>
      <c r="AT336" s="18"/>
      <c r="AU336" s="18"/>
      <c r="AV336" s="18"/>
      <c r="AW336" s="18"/>
      <c r="AX336" s="18"/>
      <c r="AY336" s="18"/>
      <c r="AZ336" s="18"/>
      <c r="BA336" s="18"/>
      <c r="BB336" s="18"/>
      <c r="BC336" s="18"/>
      <c r="BD336" s="18"/>
      <c r="BE336" s="18"/>
      <c r="BF336" s="18"/>
      <c r="BG336" s="18"/>
      <c r="BH336" s="18"/>
      <c r="BI336" s="18"/>
      <c r="BJ336" s="18"/>
    </row>
    <row r="337" spans="1:62" ht="18.75" x14ac:dyDescent="0.3">
      <c r="A337" s="103" t="s">
        <v>132</v>
      </c>
      <c r="B337" s="104"/>
      <c r="C337" s="104"/>
      <c r="D337" s="104"/>
      <c r="E337" s="104"/>
      <c r="F337" s="105"/>
      <c r="G337" s="105"/>
      <c r="H337" s="104"/>
      <c r="I337" s="104"/>
      <c r="J337" s="104"/>
      <c r="K337" s="104"/>
      <c r="L337" s="104"/>
      <c r="M337" s="104"/>
      <c r="N337" s="104"/>
      <c r="O337" s="104"/>
      <c r="P337" s="104"/>
      <c r="Q337" s="104"/>
      <c r="R337" s="104"/>
      <c r="S337" s="104"/>
      <c r="T337" s="104"/>
      <c r="U337" s="104"/>
      <c r="V337" s="104"/>
      <c r="W337" s="104"/>
      <c r="X337" s="104"/>
      <c r="Y337" s="104"/>
      <c r="Z337" s="104"/>
      <c r="AA337" s="104"/>
      <c r="AB337" s="104"/>
      <c r="AC337" s="104"/>
      <c r="AD337" s="104"/>
      <c r="AE337" s="104"/>
      <c r="AF337" s="43"/>
      <c r="AG337" s="15"/>
      <c r="AH337" s="15"/>
      <c r="AI337" s="15"/>
      <c r="AJ337" s="18"/>
      <c r="AK337" s="18"/>
      <c r="AL337" s="18"/>
      <c r="AM337" s="18"/>
      <c r="AN337" s="18"/>
      <c r="AO337" s="18"/>
      <c r="AP337" s="18"/>
      <c r="AQ337" s="18"/>
      <c r="AR337" s="18"/>
      <c r="AS337" s="18"/>
      <c r="AT337" s="18"/>
      <c r="AU337" s="18"/>
      <c r="AV337" s="18"/>
      <c r="AW337" s="18"/>
      <c r="AX337" s="18"/>
      <c r="AY337" s="18"/>
      <c r="AZ337" s="18"/>
      <c r="BA337" s="18"/>
      <c r="BB337" s="18"/>
      <c r="BC337" s="18"/>
      <c r="BD337" s="18"/>
      <c r="BE337" s="18"/>
      <c r="BF337" s="18"/>
      <c r="BG337" s="18"/>
      <c r="BH337" s="18"/>
      <c r="BI337" s="18"/>
      <c r="BJ337" s="18"/>
    </row>
    <row r="338" spans="1:62" ht="18.75" x14ac:dyDescent="0.3">
      <c r="A338" s="106" t="s">
        <v>123</v>
      </c>
      <c r="B338" s="104">
        <f>B339+B340+B341+B342</f>
        <v>326661.69999999995</v>
      </c>
      <c r="C338" s="104">
        <f>C339+C340+C341+C342</f>
        <v>0</v>
      </c>
      <c r="D338" s="104">
        <f t="shared" ref="D338:E338" si="385">D339+D340+D341+D342</f>
        <v>0</v>
      </c>
      <c r="E338" s="104">
        <f t="shared" si="385"/>
        <v>0</v>
      </c>
      <c r="F338" s="104">
        <f t="shared" ref="F338:F342" si="386">IFERROR(E338/B338*100,0)</f>
        <v>0</v>
      </c>
      <c r="G338" s="104">
        <f t="shared" ref="G338:G342" si="387">IFERROR(E338/C338*100,0)</f>
        <v>0</v>
      </c>
      <c r="H338" s="104">
        <f>H339+H340+H341+H342</f>
        <v>0</v>
      </c>
      <c r="I338" s="104">
        <f t="shared" ref="I338:AE338" si="388">I339+I340+I341+I342</f>
        <v>0</v>
      </c>
      <c r="J338" s="104">
        <f t="shared" si="388"/>
        <v>0</v>
      </c>
      <c r="K338" s="104">
        <f t="shared" si="388"/>
        <v>0</v>
      </c>
      <c r="L338" s="104">
        <f t="shared" si="388"/>
        <v>0</v>
      </c>
      <c r="M338" s="104">
        <f t="shared" si="388"/>
        <v>0</v>
      </c>
      <c r="N338" s="104">
        <f t="shared" si="388"/>
        <v>0</v>
      </c>
      <c r="O338" s="104">
        <f t="shared" si="388"/>
        <v>0</v>
      </c>
      <c r="P338" s="104">
        <f t="shared" si="388"/>
        <v>0</v>
      </c>
      <c r="Q338" s="104">
        <f t="shared" si="388"/>
        <v>0</v>
      </c>
      <c r="R338" s="104">
        <f t="shared" si="388"/>
        <v>0</v>
      </c>
      <c r="S338" s="104">
        <f t="shared" si="388"/>
        <v>0</v>
      </c>
      <c r="T338" s="104">
        <f t="shared" si="388"/>
        <v>0</v>
      </c>
      <c r="U338" s="104">
        <f t="shared" si="388"/>
        <v>0</v>
      </c>
      <c r="V338" s="104">
        <f t="shared" si="388"/>
        <v>0</v>
      </c>
      <c r="W338" s="104">
        <f t="shared" si="388"/>
        <v>0</v>
      </c>
      <c r="X338" s="104">
        <f t="shared" si="388"/>
        <v>14196.800000000001</v>
      </c>
      <c r="Y338" s="104">
        <f t="shared" si="388"/>
        <v>0</v>
      </c>
      <c r="Z338" s="104">
        <f t="shared" si="388"/>
        <v>0</v>
      </c>
      <c r="AA338" s="104">
        <f t="shared" si="388"/>
        <v>0</v>
      </c>
      <c r="AB338" s="104">
        <f t="shared" si="388"/>
        <v>11503.3</v>
      </c>
      <c r="AC338" s="104">
        <f t="shared" si="388"/>
        <v>0</v>
      </c>
      <c r="AD338" s="104">
        <f t="shared" si="388"/>
        <v>300961.59999999998</v>
      </c>
      <c r="AE338" s="104">
        <f t="shared" si="388"/>
        <v>0</v>
      </c>
      <c r="AF338" s="43"/>
      <c r="AG338" s="15"/>
      <c r="AH338" s="15"/>
      <c r="AI338" s="15"/>
      <c r="AJ338" s="18"/>
      <c r="AK338" s="18"/>
      <c r="AL338" s="18"/>
      <c r="AM338" s="18"/>
      <c r="AN338" s="18"/>
      <c r="AO338" s="18"/>
      <c r="AP338" s="18"/>
      <c r="AQ338" s="18"/>
      <c r="AR338" s="18"/>
      <c r="AS338" s="18"/>
      <c r="AT338" s="18"/>
      <c r="AU338" s="18"/>
      <c r="AV338" s="18"/>
      <c r="AW338" s="18"/>
      <c r="AX338" s="18"/>
      <c r="AY338" s="18"/>
      <c r="AZ338" s="18"/>
      <c r="BA338" s="18"/>
      <c r="BB338" s="18"/>
      <c r="BC338" s="18"/>
      <c r="BD338" s="18"/>
      <c r="BE338" s="18"/>
      <c r="BF338" s="18"/>
      <c r="BG338" s="18"/>
      <c r="BH338" s="18"/>
      <c r="BI338" s="18"/>
      <c r="BJ338" s="18"/>
    </row>
    <row r="339" spans="1:62" ht="18.75" x14ac:dyDescent="0.3">
      <c r="A339" s="106" t="s">
        <v>28</v>
      </c>
      <c r="B339" s="98">
        <f>B262</f>
        <v>0</v>
      </c>
      <c r="C339" s="98">
        <f t="shared" ref="C339:E339" si="389">C262</f>
        <v>0</v>
      </c>
      <c r="D339" s="98">
        <f t="shared" si="389"/>
        <v>0</v>
      </c>
      <c r="E339" s="98">
        <f t="shared" si="389"/>
        <v>0</v>
      </c>
      <c r="F339" s="121">
        <f t="shared" si="386"/>
        <v>0</v>
      </c>
      <c r="G339" s="121">
        <f t="shared" si="387"/>
        <v>0</v>
      </c>
      <c r="H339" s="129">
        <f>H262</f>
        <v>0</v>
      </c>
      <c r="I339" s="129">
        <f t="shared" ref="I339:AE339" si="390">I262</f>
        <v>0</v>
      </c>
      <c r="J339" s="129">
        <f t="shared" si="390"/>
        <v>0</v>
      </c>
      <c r="K339" s="129">
        <f t="shared" si="390"/>
        <v>0</v>
      </c>
      <c r="L339" s="129">
        <f t="shared" si="390"/>
        <v>0</v>
      </c>
      <c r="M339" s="129">
        <f t="shared" si="390"/>
        <v>0</v>
      </c>
      <c r="N339" s="129">
        <f t="shared" si="390"/>
        <v>0</v>
      </c>
      <c r="O339" s="129">
        <f t="shared" si="390"/>
        <v>0</v>
      </c>
      <c r="P339" s="129">
        <f t="shared" si="390"/>
        <v>0</v>
      </c>
      <c r="Q339" s="129">
        <f t="shared" si="390"/>
        <v>0</v>
      </c>
      <c r="R339" s="129">
        <f t="shared" si="390"/>
        <v>0</v>
      </c>
      <c r="S339" s="129">
        <f t="shared" si="390"/>
        <v>0</v>
      </c>
      <c r="T339" s="129">
        <f t="shared" si="390"/>
        <v>0</v>
      </c>
      <c r="U339" s="129">
        <f t="shared" si="390"/>
        <v>0</v>
      </c>
      <c r="V339" s="129">
        <f t="shared" si="390"/>
        <v>0</v>
      </c>
      <c r="W339" s="129">
        <f t="shared" si="390"/>
        <v>0</v>
      </c>
      <c r="X339" s="129">
        <f t="shared" si="390"/>
        <v>0</v>
      </c>
      <c r="Y339" s="129">
        <f t="shared" si="390"/>
        <v>0</v>
      </c>
      <c r="Z339" s="129">
        <f t="shared" si="390"/>
        <v>0</v>
      </c>
      <c r="AA339" s="129">
        <f t="shared" si="390"/>
        <v>0</v>
      </c>
      <c r="AB339" s="129">
        <f t="shared" si="390"/>
        <v>0</v>
      </c>
      <c r="AC339" s="129">
        <f t="shared" si="390"/>
        <v>0</v>
      </c>
      <c r="AD339" s="129">
        <f t="shared" si="390"/>
        <v>0</v>
      </c>
      <c r="AE339" s="129">
        <f t="shared" si="390"/>
        <v>0</v>
      </c>
      <c r="AF339" s="43"/>
      <c r="AG339" s="15"/>
      <c r="AH339" s="15"/>
      <c r="AI339" s="15"/>
      <c r="AJ339" s="18"/>
      <c r="AK339" s="18"/>
      <c r="AL339" s="18"/>
      <c r="AM339" s="18"/>
      <c r="AN339" s="18"/>
      <c r="AO339" s="18"/>
      <c r="AP339" s="18"/>
      <c r="AQ339" s="18"/>
      <c r="AR339" s="18"/>
      <c r="AS339" s="18"/>
      <c r="AT339" s="18"/>
      <c r="AU339" s="18"/>
      <c r="AV339" s="18"/>
      <c r="AW339" s="18"/>
      <c r="AX339" s="18"/>
      <c r="AY339" s="18"/>
      <c r="AZ339" s="18"/>
      <c r="BA339" s="18"/>
      <c r="BB339" s="18"/>
      <c r="BC339" s="18"/>
      <c r="BD339" s="18"/>
      <c r="BE339" s="18"/>
      <c r="BF339" s="18"/>
      <c r="BG339" s="18"/>
      <c r="BH339" s="18"/>
      <c r="BI339" s="18"/>
      <c r="BJ339" s="18"/>
    </row>
    <row r="340" spans="1:62" ht="18.75" x14ac:dyDescent="0.3">
      <c r="A340" s="106" t="s">
        <v>26</v>
      </c>
      <c r="B340" s="98">
        <f>B259</f>
        <v>293913.19999999995</v>
      </c>
      <c r="C340" s="98">
        <f t="shared" ref="C340:E341" si="391">C259</f>
        <v>0</v>
      </c>
      <c r="D340" s="98">
        <f t="shared" si="391"/>
        <v>0</v>
      </c>
      <c r="E340" s="98">
        <f t="shared" si="391"/>
        <v>0</v>
      </c>
      <c r="F340" s="121">
        <f t="shared" si="386"/>
        <v>0</v>
      </c>
      <c r="G340" s="121">
        <f t="shared" si="387"/>
        <v>0</v>
      </c>
      <c r="H340" s="129">
        <f>H259</f>
        <v>0</v>
      </c>
      <c r="I340" s="129">
        <f t="shared" ref="I340:AE341" si="392">I259</f>
        <v>0</v>
      </c>
      <c r="J340" s="129">
        <f t="shared" si="392"/>
        <v>0</v>
      </c>
      <c r="K340" s="129">
        <f t="shared" si="392"/>
        <v>0</v>
      </c>
      <c r="L340" s="129">
        <f t="shared" si="392"/>
        <v>0</v>
      </c>
      <c r="M340" s="129">
        <f t="shared" si="392"/>
        <v>0</v>
      </c>
      <c r="N340" s="129">
        <f t="shared" si="392"/>
        <v>0</v>
      </c>
      <c r="O340" s="129">
        <f t="shared" si="392"/>
        <v>0</v>
      </c>
      <c r="P340" s="129">
        <f t="shared" si="392"/>
        <v>0</v>
      </c>
      <c r="Q340" s="129">
        <f t="shared" si="392"/>
        <v>0</v>
      </c>
      <c r="R340" s="129">
        <f t="shared" si="392"/>
        <v>0</v>
      </c>
      <c r="S340" s="129">
        <f t="shared" si="392"/>
        <v>0</v>
      </c>
      <c r="T340" s="129">
        <f t="shared" si="392"/>
        <v>0</v>
      </c>
      <c r="U340" s="129">
        <f t="shared" si="392"/>
        <v>0</v>
      </c>
      <c r="V340" s="129">
        <f t="shared" si="392"/>
        <v>0</v>
      </c>
      <c r="W340" s="129">
        <f t="shared" si="392"/>
        <v>0</v>
      </c>
      <c r="X340" s="129">
        <f t="shared" si="392"/>
        <v>12777.1</v>
      </c>
      <c r="Y340" s="129">
        <f t="shared" si="392"/>
        <v>0</v>
      </c>
      <c r="Z340" s="129">
        <f t="shared" si="392"/>
        <v>0</v>
      </c>
      <c r="AA340" s="129">
        <f t="shared" si="392"/>
        <v>0</v>
      </c>
      <c r="AB340" s="129">
        <f t="shared" si="392"/>
        <v>10353</v>
      </c>
      <c r="AC340" s="129">
        <f t="shared" si="392"/>
        <v>0</v>
      </c>
      <c r="AD340" s="129">
        <f t="shared" si="392"/>
        <v>270783.09999999998</v>
      </c>
      <c r="AE340" s="129">
        <f t="shared" si="392"/>
        <v>0</v>
      </c>
      <c r="AF340" s="43"/>
      <c r="AG340" s="15"/>
      <c r="AH340" s="15"/>
      <c r="AI340" s="15"/>
      <c r="AJ340" s="18"/>
      <c r="AK340" s="18"/>
      <c r="AL340" s="18"/>
      <c r="AM340" s="18"/>
      <c r="AN340" s="18"/>
      <c r="AO340" s="18"/>
      <c r="AP340" s="18"/>
      <c r="AQ340" s="18"/>
      <c r="AR340" s="18"/>
      <c r="AS340" s="18"/>
      <c r="AT340" s="18"/>
      <c r="AU340" s="18"/>
      <c r="AV340" s="18"/>
      <c r="AW340" s="18"/>
      <c r="AX340" s="18"/>
      <c r="AY340" s="18"/>
      <c r="AZ340" s="18"/>
      <c r="BA340" s="18"/>
      <c r="BB340" s="18"/>
      <c r="BC340" s="18"/>
      <c r="BD340" s="18"/>
      <c r="BE340" s="18"/>
      <c r="BF340" s="18"/>
      <c r="BG340" s="18"/>
      <c r="BH340" s="18"/>
      <c r="BI340" s="18"/>
      <c r="BJ340" s="18"/>
    </row>
    <row r="341" spans="1:62" ht="18.75" x14ac:dyDescent="0.3">
      <c r="A341" s="106" t="s">
        <v>27</v>
      </c>
      <c r="B341" s="98">
        <f>B260</f>
        <v>32748.5</v>
      </c>
      <c r="C341" s="98">
        <f t="shared" si="391"/>
        <v>0</v>
      </c>
      <c r="D341" s="98">
        <f t="shared" si="391"/>
        <v>0</v>
      </c>
      <c r="E341" s="98">
        <f t="shared" si="391"/>
        <v>0</v>
      </c>
      <c r="F341" s="121">
        <f t="shared" si="386"/>
        <v>0</v>
      </c>
      <c r="G341" s="121">
        <f t="shared" si="387"/>
        <v>0</v>
      </c>
      <c r="H341" s="129">
        <f>H260</f>
        <v>0</v>
      </c>
      <c r="I341" s="129">
        <f t="shared" si="392"/>
        <v>0</v>
      </c>
      <c r="J341" s="129">
        <f t="shared" si="392"/>
        <v>0</v>
      </c>
      <c r="K341" s="129">
        <f t="shared" si="392"/>
        <v>0</v>
      </c>
      <c r="L341" s="129">
        <f t="shared" si="392"/>
        <v>0</v>
      </c>
      <c r="M341" s="129">
        <f t="shared" si="392"/>
        <v>0</v>
      </c>
      <c r="N341" s="129">
        <f t="shared" si="392"/>
        <v>0</v>
      </c>
      <c r="O341" s="129">
        <f t="shared" si="392"/>
        <v>0</v>
      </c>
      <c r="P341" s="129">
        <f t="shared" si="392"/>
        <v>0</v>
      </c>
      <c r="Q341" s="129">
        <f t="shared" si="392"/>
        <v>0</v>
      </c>
      <c r="R341" s="129">
        <f t="shared" si="392"/>
        <v>0</v>
      </c>
      <c r="S341" s="129">
        <f t="shared" si="392"/>
        <v>0</v>
      </c>
      <c r="T341" s="129">
        <f t="shared" si="392"/>
        <v>0</v>
      </c>
      <c r="U341" s="129">
        <f t="shared" si="392"/>
        <v>0</v>
      </c>
      <c r="V341" s="129">
        <f t="shared" si="392"/>
        <v>0</v>
      </c>
      <c r="W341" s="129">
        <f t="shared" si="392"/>
        <v>0</v>
      </c>
      <c r="X341" s="129">
        <f t="shared" si="392"/>
        <v>1419.7</v>
      </c>
      <c r="Y341" s="129">
        <f t="shared" si="392"/>
        <v>0</v>
      </c>
      <c r="Z341" s="129">
        <f t="shared" si="392"/>
        <v>0</v>
      </c>
      <c r="AA341" s="129">
        <f t="shared" si="392"/>
        <v>0</v>
      </c>
      <c r="AB341" s="129">
        <f t="shared" si="392"/>
        <v>1150.3</v>
      </c>
      <c r="AC341" s="129">
        <f t="shared" si="392"/>
        <v>0</v>
      </c>
      <c r="AD341" s="129">
        <f t="shared" si="392"/>
        <v>30178.5</v>
      </c>
      <c r="AE341" s="129">
        <f t="shared" si="392"/>
        <v>0</v>
      </c>
      <c r="AF341" s="43"/>
      <c r="AG341" s="15"/>
      <c r="AH341" s="15"/>
      <c r="AI341" s="15"/>
      <c r="AJ341" s="18"/>
      <c r="AK341" s="18"/>
      <c r="AL341" s="18"/>
      <c r="AM341" s="18"/>
      <c r="AN341" s="18"/>
      <c r="AO341" s="18"/>
      <c r="AP341" s="18"/>
      <c r="AQ341" s="18"/>
      <c r="AR341" s="18"/>
      <c r="AS341" s="18"/>
      <c r="AT341" s="18"/>
      <c r="AU341" s="18"/>
      <c r="AV341" s="18"/>
      <c r="AW341" s="18"/>
      <c r="AX341" s="18"/>
      <c r="AY341" s="18"/>
      <c r="AZ341" s="18"/>
      <c r="BA341" s="18"/>
      <c r="BB341" s="18"/>
      <c r="BC341" s="18"/>
      <c r="BD341" s="18"/>
      <c r="BE341" s="18"/>
      <c r="BF341" s="18"/>
      <c r="BG341" s="18"/>
      <c r="BH341" s="18"/>
      <c r="BI341" s="18"/>
      <c r="BJ341" s="18"/>
    </row>
    <row r="342" spans="1:62" ht="18.75" x14ac:dyDescent="0.3">
      <c r="A342" s="106" t="s">
        <v>124</v>
      </c>
      <c r="B342" s="98">
        <f>B263</f>
        <v>0</v>
      </c>
      <c r="C342" s="98">
        <f t="shared" ref="C342:E342" si="393">C263</f>
        <v>0</v>
      </c>
      <c r="D342" s="98">
        <f t="shared" si="393"/>
        <v>0</v>
      </c>
      <c r="E342" s="98">
        <f t="shared" si="393"/>
        <v>0</v>
      </c>
      <c r="F342" s="121">
        <f t="shared" si="386"/>
        <v>0</v>
      </c>
      <c r="G342" s="121">
        <f t="shared" si="387"/>
        <v>0</v>
      </c>
      <c r="H342" s="129">
        <f>H263</f>
        <v>0</v>
      </c>
      <c r="I342" s="129">
        <f t="shared" ref="I342:AE342" si="394">I263</f>
        <v>0</v>
      </c>
      <c r="J342" s="129">
        <f t="shared" si="394"/>
        <v>0</v>
      </c>
      <c r="K342" s="129">
        <f t="shared" si="394"/>
        <v>0</v>
      </c>
      <c r="L342" s="129">
        <f t="shared" si="394"/>
        <v>0</v>
      </c>
      <c r="M342" s="129">
        <f t="shared" si="394"/>
        <v>0</v>
      </c>
      <c r="N342" s="129">
        <f t="shared" si="394"/>
        <v>0</v>
      </c>
      <c r="O342" s="129">
        <f t="shared" si="394"/>
        <v>0</v>
      </c>
      <c r="P342" s="129">
        <f t="shared" si="394"/>
        <v>0</v>
      </c>
      <c r="Q342" s="129">
        <f t="shared" si="394"/>
        <v>0</v>
      </c>
      <c r="R342" s="129">
        <f t="shared" si="394"/>
        <v>0</v>
      </c>
      <c r="S342" s="129">
        <f t="shared" si="394"/>
        <v>0</v>
      </c>
      <c r="T342" s="129">
        <f t="shared" si="394"/>
        <v>0</v>
      </c>
      <c r="U342" s="129">
        <f t="shared" si="394"/>
        <v>0</v>
      </c>
      <c r="V342" s="129">
        <f t="shared" si="394"/>
        <v>0</v>
      </c>
      <c r="W342" s="129">
        <f t="shared" si="394"/>
        <v>0</v>
      </c>
      <c r="X342" s="129">
        <f t="shared" si="394"/>
        <v>0</v>
      </c>
      <c r="Y342" s="129">
        <f t="shared" si="394"/>
        <v>0</v>
      </c>
      <c r="Z342" s="129">
        <f t="shared" si="394"/>
        <v>0</v>
      </c>
      <c r="AA342" s="129">
        <f t="shared" si="394"/>
        <v>0</v>
      </c>
      <c r="AB342" s="129">
        <f t="shared" si="394"/>
        <v>0</v>
      </c>
      <c r="AC342" s="129">
        <f t="shared" si="394"/>
        <v>0</v>
      </c>
      <c r="AD342" s="129">
        <f t="shared" si="394"/>
        <v>0</v>
      </c>
      <c r="AE342" s="129">
        <f t="shared" si="394"/>
        <v>0</v>
      </c>
      <c r="AF342" s="43"/>
      <c r="AG342" s="15"/>
      <c r="AH342" s="15"/>
      <c r="AI342" s="15"/>
      <c r="AJ342" s="18"/>
      <c r="AK342" s="18"/>
      <c r="AL342" s="18"/>
      <c r="AM342" s="18"/>
      <c r="AN342" s="18"/>
      <c r="AO342" s="18"/>
      <c r="AP342" s="18"/>
      <c r="AQ342" s="18"/>
      <c r="AR342" s="18"/>
      <c r="AS342" s="18"/>
      <c r="AT342" s="18"/>
      <c r="AU342" s="18"/>
      <c r="AV342" s="18"/>
      <c r="AW342" s="18"/>
      <c r="AX342" s="18"/>
      <c r="AY342" s="18"/>
      <c r="AZ342" s="18"/>
      <c r="BA342" s="18"/>
      <c r="BB342" s="18"/>
      <c r="BC342" s="18"/>
      <c r="BD342" s="18"/>
      <c r="BE342" s="18"/>
      <c r="BF342" s="18"/>
      <c r="BG342" s="18"/>
      <c r="BH342" s="18"/>
      <c r="BI342" s="18"/>
      <c r="BJ342" s="18"/>
    </row>
    <row r="343" spans="1:62" ht="18.75" x14ac:dyDescent="0.3">
      <c r="A343" s="107" t="s">
        <v>133</v>
      </c>
      <c r="B343" s="108"/>
      <c r="C343" s="108"/>
      <c r="D343" s="108"/>
      <c r="E343" s="108"/>
      <c r="F343" s="109"/>
      <c r="G343" s="109"/>
      <c r="H343" s="108"/>
      <c r="I343" s="108"/>
      <c r="J343" s="108"/>
      <c r="K343" s="108"/>
      <c r="L343" s="108"/>
      <c r="M343" s="108"/>
      <c r="N343" s="108"/>
      <c r="O343" s="108"/>
      <c r="P343" s="108"/>
      <c r="Q343" s="108"/>
      <c r="R343" s="108"/>
      <c r="S343" s="108"/>
      <c r="T343" s="108"/>
      <c r="U343" s="108"/>
      <c r="V343" s="108"/>
      <c r="W343" s="108"/>
      <c r="X343" s="108"/>
      <c r="Y343" s="108"/>
      <c r="Z343" s="108"/>
      <c r="AA343" s="108"/>
      <c r="AB343" s="108"/>
      <c r="AC343" s="108"/>
      <c r="AD343" s="110"/>
      <c r="AE343" s="111"/>
      <c r="AF343" s="43"/>
      <c r="AG343" s="15"/>
      <c r="AH343" s="15"/>
      <c r="AI343" s="15"/>
      <c r="AJ343" s="18"/>
      <c r="AK343" s="18"/>
      <c r="AL343" s="18"/>
      <c r="AM343" s="18"/>
      <c r="AN343" s="18"/>
      <c r="AO343" s="18"/>
      <c r="AP343" s="18"/>
      <c r="AQ343" s="18"/>
      <c r="AR343" s="18"/>
      <c r="AS343" s="18"/>
      <c r="AT343" s="18"/>
      <c r="AU343" s="18"/>
      <c r="AV343" s="18"/>
      <c r="AW343" s="18"/>
      <c r="AX343" s="18"/>
      <c r="AY343" s="18"/>
      <c r="AZ343" s="18"/>
      <c r="BA343" s="18"/>
      <c r="BB343" s="18"/>
      <c r="BC343" s="18"/>
      <c r="BD343" s="18"/>
      <c r="BE343" s="18"/>
      <c r="BF343" s="18"/>
      <c r="BG343" s="18"/>
      <c r="BH343" s="18"/>
      <c r="BI343" s="18"/>
      <c r="BJ343" s="18"/>
    </row>
    <row r="344" spans="1:62" ht="18.75" x14ac:dyDescent="0.3">
      <c r="A344" s="107" t="s">
        <v>123</v>
      </c>
      <c r="B344" s="111">
        <f>B345+B346+B347+B348</f>
        <v>304081</v>
      </c>
      <c r="C344" s="111">
        <f t="shared" ref="C344:E344" si="395">C345+C346+C347+C348</f>
        <v>161779.80000000002</v>
      </c>
      <c r="D344" s="111">
        <f t="shared" si="395"/>
        <v>125781.3</v>
      </c>
      <c r="E344" s="111">
        <f t="shared" si="395"/>
        <v>125781.3</v>
      </c>
      <c r="F344" s="111">
        <f t="shared" ref="F344:F348" si="396">IFERROR(E344/B344*100,0)</f>
        <v>41.36440619440215</v>
      </c>
      <c r="G344" s="111">
        <f t="shared" ref="G344:G348" si="397">IFERROR(E344/C344*100,0)</f>
        <v>77.748458089328821</v>
      </c>
      <c r="H344" s="111">
        <f>H345+H346+H347+H348</f>
        <v>21353.200000000001</v>
      </c>
      <c r="I344" s="111">
        <f t="shared" ref="I344:AE344" si="398">I345+I346+I347+I348</f>
        <v>18560.900000000001</v>
      </c>
      <c r="J344" s="111">
        <f t="shared" si="398"/>
        <v>29158.9</v>
      </c>
      <c r="K344" s="111">
        <f t="shared" si="398"/>
        <v>22886.799999999999</v>
      </c>
      <c r="L344" s="111">
        <f t="shared" si="398"/>
        <v>27726.400000000001</v>
      </c>
      <c r="M344" s="111">
        <f t="shared" si="398"/>
        <v>11799.2</v>
      </c>
      <c r="N344" s="111">
        <f t="shared" si="398"/>
        <v>28642</v>
      </c>
      <c r="O344" s="111">
        <f t="shared" si="398"/>
        <v>27722.7</v>
      </c>
      <c r="P344" s="111">
        <f t="shared" si="398"/>
        <v>30276.899999999998</v>
      </c>
      <c r="Q344" s="111">
        <f t="shared" si="398"/>
        <v>30187.8</v>
      </c>
      <c r="R344" s="111">
        <f t="shared" si="398"/>
        <v>24622.400000000001</v>
      </c>
      <c r="S344" s="111">
        <f t="shared" si="398"/>
        <v>14623.900000000001</v>
      </c>
      <c r="T344" s="111">
        <f t="shared" si="398"/>
        <v>4594.1000000000004</v>
      </c>
      <c r="U344" s="111">
        <f t="shared" si="398"/>
        <v>0</v>
      </c>
      <c r="V344" s="111">
        <f t="shared" si="398"/>
        <v>42377.599999999999</v>
      </c>
      <c r="W344" s="111">
        <f t="shared" si="398"/>
        <v>0</v>
      </c>
      <c r="X344" s="111">
        <f t="shared" si="398"/>
        <v>18918.8</v>
      </c>
      <c r="Y344" s="111">
        <f t="shared" si="398"/>
        <v>0</v>
      </c>
      <c r="Z344" s="111">
        <f t="shared" si="398"/>
        <v>27755.5</v>
      </c>
      <c r="AA344" s="111">
        <f t="shared" si="398"/>
        <v>0</v>
      </c>
      <c r="AB344" s="111">
        <f t="shared" si="398"/>
        <v>23393.5</v>
      </c>
      <c r="AC344" s="111">
        <f t="shared" si="398"/>
        <v>0</v>
      </c>
      <c r="AD344" s="111">
        <f t="shared" si="398"/>
        <v>25261.7</v>
      </c>
      <c r="AE344" s="111">
        <f t="shared" si="398"/>
        <v>0</v>
      </c>
      <c r="AF344" s="43"/>
      <c r="AG344" s="15"/>
      <c r="AH344" s="15"/>
      <c r="AI344" s="15"/>
      <c r="AJ344" s="18"/>
      <c r="AK344" s="18"/>
      <c r="AL344" s="18"/>
      <c r="AM344" s="18"/>
      <c r="AN344" s="18"/>
      <c r="AO344" s="18"/>
      <c r="AP344" s="18"/>
      <c r="AQ344" s="18"/>
      <c r="AR344" s="18"/>
      <c r="AS344" s="18"/>
      <c r="AT344" s="18"/>
      <c r="AU344" s="18"/>
      <c r="AV344" s="18"/>
      <c r="AW344" s="18"/>
      <c r="AX344" s="18"/>
      <c r="AY344" s="18"/>
      <c r="AZ344" s="18"/>
      <c r="BA344" s="18"/>
      <c r="BB344" s="18"/>
      <c r="BC344" s="18"/>
      <c r="BD344" s="18"/>
      <c r="BE344" s="18"/>
      <c r="BF344" s="18"/>
      <c r="BG344" s="18"/>
      <c r="BH344" s="18"/>
      <c r="BI344" s="18"/>
      <c r="BJ344" s="18"/>
    </row>
    <row r="345" spans="1:62" ht="18.75" x14ac:dyDescent="0.3">
      <c r="A345" s="107" t="s">
        <v>28</v>
      </c>
      <c r="B345" s="98">
        <f>SUM(B276,B301,B321)</f>
        <v>24805.9</v>
      </c>
      <c r="C345" s="98">
        <f>SUM(C276,C301,C321)</f>
        <v>13488.300000000001</v>
      </c>
      <c r="D345" s="98">
        <f>SUM(D276,D301,D321)</f>
        <v>9195.5</v>
      </c>
      <c r="E345" s="98">
        <f>SUM(E276,E301,E321)</f>
        <v>9195.5</v>
      </c>
      <c r="F345" s="121">
        <f t="shared" si="396"/>
        <v>37.069810004877866</v>
      </c>
      <c r="G345" s="121">
        <f t="shared" si="397"/>
        <v>68.173898860493907</v>
      </c>
      <c r="H345" s="98">
        <f>SUM(H276,H301,H321)</f>
        <v>1550.4</v>
      </c>
      <c r="I345" s="98">
        <f t="shared" ref="I345:AE345" si="399">SUM(I276,I301,I321)</f>
        <v>622.70000000000005</v>
      </c>
      <c r="J345" s="98">
        <f t="shared" si="399"/>
        <v>2945.7</v>
      </c>
      <c r="K345" s="98">
        <f t="shared" si="399"/>
        <v>1114.0999999999999</v>
      </c>
      <c r="L345" s="98">
        <f t="shared" si="399"/>
        <v>2945.7</v>
      </c>
      <c r="M345" s="98">
        <f t="shared" si="399"/>
        <v>2025.1</v>
      </c>
      <c r="N345" s="98">
        <f t="shared" si="399"/>
        <v>2945.7</v>
      </c>
      <c r="O345" s="98">
        <f t="shared" si="399"/>
        <v>2350.6</v>
      </c>
      <c r="P345" s="98">
        <f t="shared" si="399"/>
        <v>2325.6</v>
      </c>
      <c r="Q345" s="98">
        <f t="shared" si="399"/>
        <v>2875</v>
      </c>
      <c r="R345" s="98">
        <f t="shared" si="399"/>
        <v>775.2</v>
      </c>
      <c r="S345" s="98">
        <f t="shared" si="399"/>
        <v>208</v>
      </c>
      <c r="T345" s="98">
        <f t="shared" si="399"/>
        <v>0</v>
      </c>
      <c r="U345" s="98">
        <f t="shared" si="399"/>
        <v>0</v>
      </c>
      <c r="V345" s="98">
        <f t="shared" si="399"/>
        <v>0</v>
      </c>
      <c r="W345" s="98">
        <f t="shared" si="399"/>
        <v>0</v>
      </c>
      <c r="X345" s="98">
        <f t="shared" si="399"/>
        <v>1705.4</v>
      </c>
      <c r="Y345" s="98">
        <f t="shared" si="399"/>
        <v>0</v>
      </c>
      <c r="Z345" s="98">
        <f t="shared" si="399"/>
        <v>2945.7</v>
      </c>
      <c r="AA345" s="98">
        <f t="shared" si="399"/>
        <v>0</v>
      </c>
      <c r="AB345" s="98">
        <f t="shared" si="399"/>
        <v>2635.6</v>
      </c>
      <c r="AC345" s="98">
        <f t="shared" si="399"/>
        <v>0</v>
      </c>
      <c r="AD345" s="98">
        <f t="shared" si="399"/>
        <v>4030.9</v>
      </c>
      <c r="AE345" s="98">
        <f t="shared" si="399"/>
        <v>0</v>
      </c>
      <c r="AF345" s="43"/>
      <c r="AG345" s="15"/>
      <c r="AH345" s="15"/>
      <c r="AI345" s="15"/>
      <c r="AJ345" s="18"/>
      <c r="AK345" s="18"/>
      <c r="AL345" s="18"/>
      <c r="AM345" s="18"/>
      <c r="AN345" s="18"/>
      <c r="AO345" s="18"/>
      <c r="AP345" s="18"/>
      <c r="AQ345" s="18"/>
      <c r="AR345" s="18"/>
      <c r="AS345" s="18"/>
      <c r="AT345" s="18"/>
      <c r="AU345" s="18"/>
      <c r="AV345" s="18"/>
      <c r="AW345" s="18"/>
      <c r="AX345" s="18"/>
      <c r="AY345" s="18"/>
      <c r="AZ345" s="18"/>
      <c r="BA345" s="18"/>
      <c r="BB345" s="18"/>
      <c r="BC345" s="18"/>
      <c r="BD345" s="18"/>
      <c r="BE345" s="18"/>
      <c r="BF345" s="18"/>
      <c r="BG345" s="18"/>
      <c r="BH345" s="18"/>
      <c r="BI345" s="18"/>
      <c r="BJ345" s="18"/>
    </row>
    <row r="346" spans="1:62" ht="18.75" x14ac:dyDescent="0.3">
      <c r="A346" s="107" t="s">
        <v>26</v>
      </c>
      <c r="B346" s="98">
        <f t="shared" ref="B346:E347" si="400">SUM(B274,B298,B318)</f>
        <v>143882.6</v>
      </c>
      <c r="C346" s="98">
        <f t="shared" si="400"/>
        <v>86722.000000000015</v>
      </c>
      <c r="D346" s="98">
        <f t="shared" si="400"/>
        <v>67612.3</v>
      </c>
      <c r="E346" s="98">
        <f t="shared" si="400"/>
        <v>67612.3</v>
      </c>
      <c r="F346" s="121">
        <f t="shared" si="396"/>
        <v>46.991297071362347</v>
      </c>
      <c r="G346" s="121">
        <f t="shared" si="397"/>
        <v>77.964415027328698</v>
      </c>
      <c r="H346" s="98">
        <f>SUM(H274,H298,H318)</f>
        <v>11867.6</v>
      </c>
      <c r="I346" s="98">
        <f t="shared" ref="I346:AE347" si="401">SUM(I274,I298,I318)</f>
        <v>10733.7</v>
      </c>
      <c r="J346" s="98">
        <f t="shared" si="401"/>
        <v>16848</v>
      </c>
      <c r="K346" s="98">
        <f t="shared" si="401"/>
        <v>14609.4</v>
      </c>
      <c r="L346" s="98">
        <f t="shared" si="401"/>
        <v>15995</v>
      </c>
      <c r="M346" s="98">
        <f t="shared" si="401"/>
        <v>5350.3</v>
      </c>
      <c r="N346" s="98">
        <f t="shared" si="401"/>
        <v>15800</v>
      </c>
      <c r="O346" s="98">
        <f t="shared" si="401"/>
        <v>15407.1</v>
      </c>
      <c r="P346" s="98">
        <f t="shared" si="401"/>
        <v>15129</v>
      </c>
      <c r="Q346" s="98">
        <f t="shared" si="401"/>
        <v>16379.5</v>
      </c>
      <c r="R346" s="98">
        <f t="shared" si="401"/>
        <v>11082.4</v>
      </c>
      <c r="S346" s="98">
        <f t="shared" si="401"/>
        <v>5132.3</v>
      </c>
      <c r="T346" s="98">
        <f t="shared" si="401"/>
        <v>0</v>
      </c>
      <c r="U346" s="98">
        <f t="shared" si="401"/>
        <v>0</v>
      </c>
      <c r="V346" s="98">
        <f t="shared" si="401"/>
        <v>0</v>
      </c>
      <c r="W346" s="98">
        <f t="shared" si="401"/>
        <v>0</v>
      </c>
      <c r="X346" s="98">
        <f t="shared" si="401"/>
        <v>11583.1</v>
      </c>
      <c r="Y346" s="98">
        <f t="shared" si="401"/>
        <v>0</v>
      </c>
      <c r="Z346" s="98">
        <f t="shared" si="401"/>
        <v>15714.7</v>
      </c>
      <c r="AA346" s="98">
        <f t="shared" si="401"/>
        <v>0</v>
      </c>
      <c r="AB346" s="98">
        <f t="shared" si="401"/>
        <v>14934</v>
      </c>
      <c r="AC346" s="98">
        <f t="shared" si="401"/>
        <v>0</v>
      </c>
      <c r="AD346" s="98">
        <f t="shared" si="401"/>
        <v>14928.8</v>
      </c>
      <c r="AE346" s="98">
        <f t="shared" si="401"/>
        <v>0</v>
      </c>
      <c r="AF346" s="43"/>
      <c r="AG346" s="15"/>
      <c r="AH346" s="15"/>
      <c r="AI346" s="15"/>
      <c r="AJ346" s="18"/>
      <c r="AK346" s="18"/>
      <c r="AL346" s="18"/>
      <c r="AM346" s="18"/>
      <c r="AN346" s="18"/>
      <c r="AO346" s="18"/>
      <c r="AP346" s="18"/>
      <c r="AQ346" s="18"/>
      <c r="AR346" s="18"/>
      <c r="AS346" s="18"/>
      <c r="AT346" s="18"/>
      <c r="AU346" s="18"/>
      <c r="AV346" s="18"/>
      <c r="AW346" s="18"/>
      <c r="AX346" s="18"/>
      <c r="AY346" s="18"/>
      <c r="AZ346" s="18"/>
      <c r="BA346" s="18"/>
      <c r="BB346" s="18"/>
      <c r="BC346" s="18"/>
      <c r="BD346" s="18"/>
      <c r="BE346" s="18"/>
      <c r="BF346" s="18"/>
      <c r="BG346" s="18"/>
      <c r="BH346" s="18"/>
      <c r="BI346" s="18"/>
      <c r="BJ346" s="18"/>
    </row>
    <row r="347" spans="1:62" ht="18.75" x14ac:dyDescent="0.3">
      <c r="A347" s="107" t="s">
        <v>27</v>
      </c>
      <c r="B347" s="98">
        <f t="shared" si="400"/>
        <v>135392.5</v>
      </c>
      <c r="C347" s="98">
        <f t="shared" si="400"/>
        <v>61569.5</v>
      </c>
      <c r="D347" s="98">
        <f t="shared" si="400"/>
        <v>48973.5</v>
      </c>
      <c r="E347" s="98">
        <f t="shared" si="400"/>
        <v>48973.5</v>
      </c>
      <c r="F347" s="121">
        <f t="shared" si="396"/>
        <v>36.171501375630108</v>
      </c>
      <c r="G347" s="121">
        <f t="shared" si="397"/>
        <v>79.541818595246028</v>
      </c>
      <c r="H347" s="98">
        <f>SUM(H275,H299,H319)</f>
        <v>7935.2000000000007</v>
      </c>
      <c r="I347" s="98">
        <f t="shared" si="401"/>
        <v>7204.5</v>
      </c>
      <c r="J347" s="98">
        <f t="shared" si="401"/>
        <v>9365.2000000000007</v>
      </c>
      <c r="K347" s="98">
        <f t="shared" si="401"/>
        <v>7163.3</v>
      </c>
      <c r="L347" s="98">
        <f t="shared" si="401"/>
        <v>8785.7000000000007</v>
      </c>
      <c r="M347" s="98">
        <f t="shared" si="401"/>
        <v>4423.8</v>
      </c>
      <c r="N347" s="98">
        <f t="shared" si="401"/>
        <v>9896.2999999999993</v>
      </c>
      <c r="O347" s="98">
        <f t="shared" si="401"/>
        <v>9965</v>
      </c>
      <c r="P347" s="98">
        <f t="shared" si="401"/>
        <v>12822.3</v>
      </c>
      <c r="Q347" s="98">
        <f t="shared" si="401"/>
        <v>10933.3</v>
      </c>
      <c r="R347" s="98">
        <f t="shared" si="401"/>
        <v>12764.800000000001</v>
      </c>
      <c r="S347" s="98">
        <f t="shared" si="401"/>
        <v>9283.6</v>
      </c>
      <c r="T347" s="98">
        <f t="shared" si="401"/>
        <v>4594.1000000000004</v>
      </c>
      <c r="U347" s="98">
        <f t="shared" si="401"/>
        <v>0</v>
      </c>
      <c r="V347" s="98">
        <f t="shared" si="401"/>
        <v>42377.599999999999</v>
      </c>
      <c r="W347" s="98">
        <f t="shared" si="401"/>
        <v>0</v>
      </c>
      <c r="X347" s="98">
        <f t="shared" si="401"/>
        <v>5630.3</v>
      </c>
      <c r="Y347" s="98">
        <f t="shared" si="401"/>
        <v>0</v>
      </c>
      <c r="Z347" s="98">
        <f t="shared" si="401"/>
        <v>9095.1</v>
      </c>
      <c r="AA347" s="98">
        <f t="shared" si="401"/>
        <v>0</v>
      </c>
      <c r="AB347" s="98">
        <f t="shared" si="401"/>
        <v>5823.9</v>
      </c>
      <c r="AC347" s="98">
        <f t="shared" si="401"/>
        <v>0</v>
      </c>
      <c r="AD347" s="98">
        <f t="shared" si="401"/>
        <v>6302</v>
      </c>
      <c r="AE347" s="98">
        <f t="shared" si="401"/>
        <v>0</v>
      </c>
      <c r="AF347" s="43"/>
      <c r="AG347" s="15"/>
      <c r="AH347" s="15"/>
      <c r="AI347" s="15"/>
      <c r="AJ347" s="18"/>
      <c r="AK347" s="18"/>
      <c r="AL347" s="18"/>
      <c r="AM347" s="18"/>
      <c r="AN347" s="18"/>
      <c r="AO347" s="18"/>
      <c r="AP347" s="18"/>
      <c r="AQ347" s="18"/>
      <c r="AR347" s="18"/>
      <c r="AS347" s="18"/>
      <c r="AT347" s="18"/>
      <c r="AU347" s="18"/>
      <c r="AV347" s="18"/>
      <c r="AW347" s="18"/>
      <c r="AX347" s="18"/>
      <c r="AY347" s="18"/>
      <c r="AZ347" s="18"/>
      <c r="BA347" s="18"/>
      <c r="BB347" s="18"/>
      <c r="BC347" s="18"/>
      <c r="BD347" s="18"/>
      <c r="BE347" s="18"/>
      <c r="BF347" s="18"/>
      <c r="BG347" s="18"/>
      <c r="BH347" s="18"/>
      <c r="BI347" s="18"/>
      <c r="BJ347" s="18"/>
    </row>
    <row r="348" spans="1:62" ht="18.75" x14ac:dyDescent="0.3">
      <c r="A348" s="107" t="s">
        <v>124</v>
      </c>
      <c r="B348" s="98">
        <f>SUM(B277,B302,B322)</f>
        <v>0</v>
      </c>
      <c r="C348" s="98">
        <f>SUM(C277,C302,C322)</f>
        <v>0</v>
      </c>
      <c r="D348" s="98">
        <f>SUM(D277,D302,D322)</f>
        <v>0</v>
      </c>
      <c r="E348" s="98">
        <f>SUM(E277,E302,E322)</f>
        <v>0</v>
      </c>
      <c r="F348" s="121">
        <f t="shared" si="396"/>
        <v>0</v>
      </c>
      <c r="G348" s="121">
        <f t="shared" si="397"/>
        <v>0</v>
      </c>
      <c r="H348" s="98">
        <f>SUM(H277,H302,H322)</f>
        <v>0</v>
      </c>
      <c r="I348" s="98">
        <f t="shared" ref="I348:AE348" si="402">SUM(I277,I302,I322)</f>
        <v>0</v>
      </c>
      <c r="J348" s="98">
        <f t="shared" si="402"/>
        <v>0</v>
      </c>
      <c r="K348" s="98">
        <f t="shared" si="402"/>
        <v>0</v>
      </c>
      <c r="L348" s="98">
        <f t="shared" si="402"/>
        <v>0</v>
      </c>
      <c r="M348" s="98">
        <f t="shared" si="402"/>
        <v>0</v>
      </c>
      <c r="N348" s="98">
        <f t="shared" si="402"/>
        <v>0</v>
      </c>
      <c r="O348" s="98">
        <f t="shared" si="402"/>
        <v>0</v>
      </c>
      <c r="P348" s="98">
        <f t="shared" si="402"/>
        <v>0</v>
      </c>
      <c r="Q348" s="98">
        <f t="shared" si="402"/>
        <v>0</v>
      </c>
      <c r="R348" s="98">
        <f t="shared" si="402"/>
        <v>0</v>
      </c>
      <c r="S348" s="98">
        <f t="shared" si="402"/>
        <v>0</v>
      </c>
      <c r="T348" s="98">
        <f t="shared" si="402"/>
        <v>0</v>
      </c>
      <c r="U348" s="98">
        <f t="shared" si="402"/>
        <v>0</v>
      </c>
      <c r="V348" s="98">
        <f t="shared" si="402"/>
        <v>0</v>
      </c>
      <c r="W348" s="98">
        <f t="shared" si="402"/>
        <v>0</v>
      </c>
      <c r="X348" s="98">
        <f t="shared" si="402"/>
        <v>0</v>
      </c>
      <c r="Y348" s="98">
        <f t="shared" si="402"/>
        <v>0</v>
      </c>
      <c r="Z348" s="98">
        <f t="shared" si="402"/>
        <v>0</v>
      </c>
      <c r="AA348" s="98">
        <f t="shared" si="402"/>
        <v>0</v>
      </c>
      <c r="AB348" s="98">
        <f t="shared" si="402"/>
        <v>0</v>
      </c>
      <c r="AC348" s="98">
        <f t="shared" si="402"/>
        <v>0</v>
      </c>
      <c r="AD348" s="98">
        <f t="shared" si="402"/>
        <v>0</v>
      </c>
      <c r="AE348" s="98">
        <f t="shared" si="402"/>
        <v>0</v>
      </c>
      <c r="AF348" s="43"/>
      <c r="AG348" s="15"/>
      <c r="AH348" s="15"/>
      <c r="AI348" s="15"/>
      <c r="AJ348" s="18"/>
      <c r="AK348" s="18"/>
      <c r="AL348" s="18"/>
      <c r="AM348" s="18"/>
      <c r="AN348" s="18"/>
      <c r="AO348" s="18"/>
      <c r="AP348" s="18"/>
      <c r="AQ348" s="18"/>
      <c r="AR348" s="18"/>
      <c r="AS348" s="18"/>
      <c r="AT348" s="18"/>
      <c r="AU348" s="18"/>
      <c r="AV348" s="18"/>
      <c r="AW348" s="18"/>
      <c r="AX348" s="18"/>
      <c r="AY348" s="18"/>
      <c r="AZ348" s="18"/>
      <c r="BA348" s="18"/>
      <c r="BB348" s="18"/>
      <c r="BC348" s="18"/>
      <c r="BD348" s="18"/>
      <c r="BE348" s="18"/>
      <c r="BF348" s="18"/>
      <c r="BG348" s="18"/>
      <c r="BH348" s="18"/>
      <c r="BI348" s="18"/>
      <c r="BJ348" s="18"/>
    </row>
    <row r="349" spans="1:62" ht="38.25" customHeight="1" x14ac:dyDescent="0.25">
      <c r="A349" s="84" t="s">
        <v>42</v>
      </c>
      <c r="B349" s="13">
        <f>B350+B351+B353+B354</f>
        <v>3125277</v>
      </c>
      <c r="C349" s="13">
        <f>C350+C351+C353+C354-0.1</f>
        <v>1709820.4000000001</v>
      </c>
      <c r="D349" s="13">
        <f>D350+D351+D353+D354</f>
        <v>1629805.1000000003</v>
      </c>
      <c r="E349" s="13">
        <f>E350+E351+E353+E354</f>
        <v>1631208.1000000003</v>
      </c>
      <c r="F349" s="26">
        <f t="shared" ref="F349:F353" si="403">E349/B349*100</f>
        <v>52.194032720939632</v>
      </c>
      <c r="G349" s="26">
        <f>E349/C349*100</f>
        <v>95.402306581439788</v>
      </c>
      <c r="H349" s="13">
        <f>H350+H351+H353+H354</f>
        <v>202781.90000000002</v>
      </c>
      <c r="I349" s="13">
        <f t="shared" ref="I349:AE349" si="404">I350+I351+I353+I354</f>
        <v>195877.69999999998</v>
      </c>
      <c r="J349" s="13">
        <f t="shared" si="404"/>
        <v>280589.7</v>
      </c>
      <c r="K349" s="13">
        <f t="shared" si="404"/>
        <v>266502.09999999998</v>
      </c>
      <c r="L349" s="13">
        <f t="shared" si="404"/>
        <v>255247</v>
      </c>
      <c r="M349" s="13">
        <f t="shared" si="404"/>
        <v>236028.69999999998</v>
      </c>
      <c r="N349" s="13">
        <f t="shared" si="404"/>
        <v>263725.59999999998</v>
      </c>
      <c r="O349" s="13">
        <f t="shared" si="404"/>
        <v>256585.69999999998</v>
      </c>
      <c r="P349" s="13">
        <f t="shared" si="404"/>
        <v>459684</v>
      </c>
      <c r="Q349" s="13">
        <f t="shared" si="404"/>
        <v>451994.5</v>
      </c>
      <c r="R349" s="13">
        <f t="shared" si="404"/>
        <v>248077.3</v>
      </c>
      <c r="S349" s="13">
        <f t="shared" si="404"/>
        <v>224219.39999999997</v>
      </c>
      <c r="T349" s="13">
        <f t="shared" si="404"/>
        <v>161198.79999999999</v>
      </c>
      <c r="U349" s="13">
        <f t="shared" si="404"/>
        <v>0</v>
      </c>
      <c r="V349" s="13">
        <f t="shared" si="404"/>
        <v>152327.70000000001</v>
      </c>
      <c r="W349" s="13">
        <f t="shared" si="404"/>
        <v>0</v>
      </c>
      <c r="X349" s="13">
        <f t="shared" si="404"/>
        <v>192787.8</v>
      </c>
      <c r="Y349" s="13">
        <f t="shared" si="404"/>
        <v>0</v>
      </c>
      <c r="Z349" s="13">
        <f t="shared" si="404"/>
        <v>189757.40000000002</v>
      </c>
      <c r="AA349" s="13">
        <f t="shared" si="404"/>
        <v>0</v>
      </c>
      <c r="AB349" s="13">
        <f t="shared" si="404"/>
        <v>184884.7</v>
      </c>
      <c r="AC349" s="13">
        <f t="shared" si="404"/>
        <v>0</v>
      </c>
      <c r="AD349" s="13">
        <f t="shared" si="404"/>
        <v>534215.1</v>
      </c>
      <c r="AE349" s="13">
        <f t="shared" si="404"/>
        <v>0</v>
      </c>
      <c r="AF349" s="36"/>
      <c r="AG349" s="15"/>
      <c r="AH349" s="15"/>
      <c r="AI349" s="15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</row>
    <row r="350" spans="1:62" ht="18.75" x14ac:dyDescent="0.3">
      <c r="A350" s="19" t="s">
        <v>26</v>
      </c>
      <c r="B350" s="13">
        <f t="shared" ref="B350:E351" si="405">B332+B239+B125</f>
        <v>2271707.0999999996</v>
      </c>
      <c r="C350" s="13">
        <f t="shared" si="405"/>
        <v>1220762.4000000001</v>
      </c>
      <c r="D350" s="13">
        <f t="shared" si="405"/>
        <v>1181291.1000000003</v>
      </c>
      <c r="E350" s="13">
        <f t="shared" si="405"/>
        <v>1182694.1000000003</v>
      </c>
      <c r="F350" s="26">
        <f t="shared" si="403"/>
        <v>52.061909741797287</v>
      </c>
      <c r="G350" s="26">
        <f t="shared" ref="G350:G353" si="406">E350/C350*100</f>
        <v>96.881596287696951</v>
      </c>
      <c r="H350" s="13">
        <f t="shared" ref="H350:AE351" si="407">H332+H239+H125</f>
        <v>117065.8</v>
      </c>
      <c r="I350" s="13">
        <f t="shared" si="407"/>
        <v>113708.59999999999</v>
      </c>
      <c r="J350" s="13">
        <f t="shared" si="407"/>
        <v>195327</v>
      </c>
      <c r="K350" s="13">
        <f t="shared" si="407"/>
        <v>186867.3</v>
      </c>
      <c r="L350" s="13">
        <f t="shared" si="407"/>
        <v>174431</v>
      </c>
      <c r="M350" s="13">
        <f t="shared" si="407"/>
        <v>162257.59999999998</v>
      </c>
      <c r="N350" s="13">
        <f t="shared" si="407"/>
        <v>177882.19999999998</v>
      </c>
      <c r="O350" s="13">
        <f t="shared" si="407"/>
        <v>178135.69999999998</v>
      </c>
      <c r="P350" s="13">
        <f t="shared" si="407"/>
        <v>374838.5</v>
      </c>
      <c r="Q350" s="13">
        <f t="shared" si="407"/>
        <v>374915.8</v>
      </c>
      <c r="R350" s="13">
        <f t="shared" si="407"/>
        <v>181217.9</v>
      </c>
      <c r="S350" s="13">
        <f t="shared" si="407"/>
        <v>166809.09999999998</v>
      </c>
      <c r="T350" s="13">
        <f t="shared" si="407"/>
        <v>119926.8</v>
      </c>
      <c r="U350" s="13">
        <f t="shared" si="407"/>
        <v>0</v>
      </c>
      <c r="V350" s="13">
        <f t="shared" si="407"/>
        <v>82808.5</v>
      </c>
      <c r="W350" s="13">
        <f t="shared" si="407"/>
        <v>0</v>
      </c>
      <c r="X350" s="13">
        <f t="shared" si="407"/>
        <v>140383.9</v>
      </c>
      <c r="Y350" s="13">
        <f t="shared" si="407"/>
        <v>0</v>
      </c>
      <c r="Z350" s="13">
        <f t="shared" si="407"/>
        <v>133369.5</v>
      </c>
      <c r="AA350" s="13">
        <f t="shared" si="407"/>
        <v>0</v>
      </c>
      <c r="AB350" s="13">
        <f t="shared" si="407"/>
        <v>136608.20000000001</v>
      </c>
      <c r="AC350" s="13">
        <f t="shared" si="407"/>
        <v>0</v>
      </c>
      <c r="AD350" s="13">
        <f t="shared" si="407"/>
        <v>437847.8</v>
      </c>
      <c r="AE350" s="13">
        <f t="shared" si="407"/>
        <v>0</v>
      </c>
      <c r="AF350" s="36"/>
      <c r="AG350" s="15"/>
      <c r="AH350" s="15"/>
      <c r="AI350" s="15"/>
      <c r="AJ350" s="18"/>
      <c r="AK350" s="18"/>
      <c r="AL350" s="18"/>
      <c r="AM350" s="18"/>
      <c r="AN350" s="18"/>
      <c r="AO350" s="18"/>
      <c r="AP350" s="18"/>
      <c r="AQ350" s="18"/>
      <c r="AR350" s="18"/>
      <c r="AS350" s="18"/>
      <c r="AT350" s="18"/>
      <c r="AU350" s="18"/>
      <c r="AV350" s="18"/>
      <c r="AW350" s="18"/>
      <c r="AX350" s="18"/>
      <c r="AY350" s="18"/>
      <c r="AZ350" s="18"/>
      <c r="BA350" s="18"/>
      <c r="BB350" s="18"/>
      <c r="BC350" s="18"/>
      <c r="BD350" s="18"/>
      <c r="BE350" s="18"/>
      <c r="BF350" s="18"/>
      <c r="BG350" s="18"/>
      <c r="BH350" s="18"/>
      <c r="BI350" s="18"/>
      <c r="BJ350" s="18"/>
    </row>
    <row r="351" spans="1:62" ht="18.75" x14ac:dyDescent="0.3">
      <c r="A351" s="19" t="s">
        <v>27</v>
      </c>
      <c r="B351" s="13">
        <f t="shared" si="405"/>
        <v>746994.2</v>
      </c>
      <c r="C351" s="13">
        <f t="shared" si="405"/>
        <v>425812.30000000005</v>
      </c>
      <c r="D351" s="13">
        <f t="shared" si="405"/>
        <v>405960.70000000007</v>
      </c>
      <c r="E351" s="13">
        <f t="shared" si="405"/>
        <v>405960.70000000007</v>
      </c>
      <c r="F351" s="26">
        <f t="shared" si="403"/>
        <v>54.345897197059912</v>
      </c>
      <c r="G351" s="26">
        <f t="shared" si="406"/>
        <v>95.337945850789197</v>
      </c>
      <c r="H351" s="13">
        <f t="shared" si="407"/>
        <v>80052.399999999994</v>
      </c>
      <c r="I351" s="13">
        <f t="shared" si="407"/>
        <v>77686.3</v>
      </c>
      <c r="J351" s="13">
        <f t="shared" si="407"/>
        <v>78203.7</v>
      </c>
      <c r="K351" s="13">
        <f t="shared" si="407"/>
        <v>74668.700000000012</v>
      </c>
      <c r="L351" s="13">
        <f t="shared" si="407"/>
        <v>68198.3</v>
      </c>
      <c r="M351" s="13">
        <f t="shared" si="407"/>
        <v>62546.100000000006</v>
      </c>
      <c r="N351" s="13">
        <f t="shared" si="407"/>
        <v>71497.100000000006</v>
      </c>
      <c r="O351" s="13">
        <f t="shared" si="407"/>
        <v>72178.400000000009</v>
      </c>
      <c r="P351" s="13">
        <f t="shared" si="407"/>
        <v>69571</v>
      </c>
      <c r="Q351" s="13">
        <f t="shared" si="407"/>
        <v>67661.900000000009</v>
      </c>
      <c r="R351" s="13">
        <f t="shared" si="407"/>
        <v>58574.799999999996</v>
      </c>
      <c r="S351" s="13">
        <f t="shared" si="407"/>
        <v>51219.299999999996</v>
      </c>
      <c r="T351" s="13">
        <f t="shared" si="407"/>
        <v>40727.199999999997</v>
      </c>
      <c r="U351" s="13">
        <f t="shared" si="407"/>
        <v>0</v>
      </c>
      <c r="V351" s="13">
        <f t="shared" si="407"/>
        <v>68516.2</v>
      </c>
      <c r="W351" s="13">
        <f t="shared" si="407"/>
        <v>0</v>
      </c>
      <c r="X351" s="13">
        <f t="shared" si="407"/>
        <v>40642</v>
      </c>
      <c r="Y351" s="13">
        <f t="shared" si="407"/>
        <v>0</v>
      </c>
      <c r="Z351" s="13">
        <f t="shared" si="407"/>
        <v>44848.900000000009</v>
      </c>
      <c r="AA351" s="13">
        <f t="shared" si="407"/>
        <v>0</v>
      </c>
      <c r="AB351" s="13">
        <f t="shared" si="407"/>
        <v>37841.4</v>
      </c>
      <c r="AC351" s="13">
        <f t="shared" si="407"/>
        <v>0</v>
      </c>
      <c r="AD351" s="13">
        <f t="shared" si="407"/>
        <v>88321.200000000012</v>
      </c>
      <c r="AE351" s="13">
        <f t="shared" si="407"/>
        <v>0</v>
      </c>
      <c r="AF351" s="36"/>
      <c r="AG351" s="15"/>
      <c r="AH351" s="15"/>
      <c r="AI351" s="15"/>
      <c r="AJ351" s="18"/>
      <c r="AK351" s="18"/>
      <c r="AL351" s="18"/>
      <c r="AM351" s="18"/>
      <c r="AN351" s="18"/>
      <c r="AO351" s="18"/>
      <c r="AP351" s="18"/>
      <c r="AQ351" s="18"/>
      <c r="AR351" s="18"/>
      <c r="AS351" s="18"/>
      <c r="AT351" s="18"/>
      <c r="AU351" s="18"/>
      <c r="AV351" s="18"/>
      <c r="AW351" s="18"/>
      <c r="AX351" s="18"/>
      <c r="AY351" s="18"/>
      <c r="AZ351" s="18"/>
      <c r="BA351" s="18"/>
      <c r="BB351" s="18"/>
      <c r="BC351" s="18"/>
      <c r="BD351" s="18"/>
      <c r="BE351" s="18"/>
      <c r="BF351" s="18"/>
      <c r="BG351" s="18"/>
      <c r="BH351" s="18"/>
      <c r="BI351" s="18"/>
      <c r="BJ351" s="18"/>
    </row>
    <row r="352" spans="1:62" ht="37.5" x14ac:dyDescent="0.3">
      <c r="A352" s="19" t="s">
        <v>30</v>
      </c>
      <c r="B352" s="13">
        <f>B334+B127</f>
        <v>5220.2000000000007</v>
      </c>
      <c r="C352" s="13">
        <f>C334+C127</f>
        <v>1133.1999999999998</v>
      </c>
      <c r="D352" s="13">
        <f>D334+D127</f>
        <v>1552.2000000000003</v>
      </c>
      <c r="E352" s="13">
        <f>E334+E127</f>
        <v>1552.2000000000003</v>
      </c>
      <c r="F352" s="26">
        <f t="shared" si="403"/>
        <v>29.734492931305319</v>
      </c>
      <c r="G352" s="26">
        <f t="shared" si="406"/>
        <v>136.97493822802687</v>
      </c>
      <c r="H352" s="13">
        <f t="shared" ref="H352:AE352" si="408">H334+H127</f>
        <v>82.7</v>
      </c>
      <c r="I352" s="13">
        <f t="shared" si="408"/>
        <v>33.200000000000003</v>
      </c>
      <c r="J352" s="13">
        <f t="shared" si="408"/>
        <v>157.19999999999999</v>
      </c>
      <c r="K352" s="13">
        <f t="shared" si="408"/>
        <v>59.5</v>
      </c>
      <c r="L352" s="13">
        <f t="shared" si="408"/>
        <v>157.19999999999999</v>
      </c>
      <c r="M352" s="13">
        <f t="shared" si="408"/>
        <v>108.1</v>
      </c>
      <c r="N352" s="13">
        <f t="shared" si="408"/>
        <v>570.59999999999991</v>
      </c>
      <c r="O352" s="13">
        <f t="shared" si="408"/>
        <v>538.79999999999995</v>
      </c>
      <c r="P352" s="13">
        <f t="shared" si="408"/>
        <v>124.1</v>
      </c>
      <c r="Q352" s="13">
        <f t="shared" si="408"/>
        <v>123</v>
      </c>
      <c r="R352" s="13">
        <f t="shared" si="408"/>
        <v>715</v>
      </c>
      <c r="S352" s="13">
        <f t="shared" si="408"/>
        <v>689.6</v>
      </c>
      <c r="T352" s="13">
        <f t="shared" si="408"/>
        <v>182</v>
      </c>
      <c r="U352" s="13">
        <f t="shared" si="408"/>
        <v>0</v>
      </c>
      <c r="V352" s="13">
        <f t="shared" si="408"/>
        <v>0</v>
      </c>
      <c r="W352" s="13">
        <f t="shared" si="408"/>
        <v>0</v>
      </c>
      <c r="X352" s="13">
        <f t="shared" si="408"/>
        <v>91</v>
      </c>
      <c r="Y352" s="13">
        <f t="shared" si="408"/>
        <v>0</v>
      </c>
      <c r="Z352" s="13">
        <f t="shared" si="408"/>
        <v>157.19999999999999</v>
      </c>
      <c r="AA352" s="13">
        <f t="shared" si="408"/>
        <v>0</v>
      </c>
      <c r="AB352" s="13">
        <f t="shared" si="408"/>
        <v>140.69999999999999</v>
      </c>
      <c r="AC352" s="13">
        <f t="shared" si="408"/>
        <v>0</v>
      </c>
      <c r="AD352" s="13">
        <f t="shared" si="408"/>
        <v>2842.5</v>
      </c>
      <c r="AE352" s="13">
        <f t="shared" si="408"/>
        <v>0</v>
      </c>
      <c r="AF352" s="36"/>
      <c r="AG352" s="15"/>
      <c r="AH352" s="15"/>
      <c r="AI352" s="15"/>
      <c r="AJ352" s="18"/>
      <c r="AK352" s="18"/>
      <c r="AL352" s="18"/>
      <c r="AM352" s="18"/>
      <c r="AN352" s="18"/>
      <c r="AO352" s="18"/>
      <c r="AP352" s="18"/>
      <c r="AQ352" s="18"/>
      <c r="AR352" s="18"/>
      <c r="AS352" s="18"/>
      <c r="AT352" s="18"/>
      <c r="AU352" s="18"/>
      <c r="AV352" s="18"/>
      <c r="AW352" s="18"/>
      <c r="AX352" s="18"/>
      <c r="AY352" s="18"/>
      <c r="AZ352" s="18"/>
      <c r="BA352" s="18"/>
      <c r="BB352" s="18"/>
      <c r="BC352" s="18"/>
      <c r="BD352" s="18"/>
      <c r="BE352" s="18"/>
      <c r="BF352" s="18"/>
      <c r="BG352" s="18"/>
      <c r="BH352" s="18"/>
      <c r="BI352" s="18"/>
      <c r="BJ352" s="18"/>
    </row>
    <row r="353" spans="1:62" ht="18.75" x14ac:dyDescent="0.3">
      <c r="A353" s="19" t="s">
        <v>28</v>
      </c>
      <c r="B353" s="13">
        <f t="shared" ref="B353:E354" si="409">B335+B241+B128</f>
        <v>73827</v>
      </c>
      <c r="C353" s="13">
        <f t="shared" si="409"/>
        <v>44619.700000000004</v>
      </c>
      <c r="D353" s="13">
        <f t="shared" si="409"/>
        <v>36994.6</v>
      </c>
      <c r="E353" s="13">
        <f t="shared" si="409"/>
        <v>36994.6</v>
      </c>
      <c r="F353" s="26">
        <f t="shared" si="403"/>
        <v>50.10985140937597</v>
      </c>
      <c r="G353" s="26">
        <f t="shared" si="406"/>
        <v>82.910911548038186</v>
      </c>
      <c r="H353" s="13">
        <f t="shared" ref="H353:AE354" si="410">H335+H241+H128</f>
        <v>5663.7000000000007</v>
      </c>
      <c r="I353" s="13">
        <f t="shared" si="410"/>
        <v>4482.8</v>
      </c>
      <c r="J353" s="13">
        <f t="shared" si="410"/>
        <v>7059</v>
      </c>
      <c r="K353" s="13">
        <f t="shared" si="410"/>
        <v>4966.1000000000004</v>
      </c>
      <c r="L353" s="13">
        <f t="shared" si="410"/>
        <v>7059</v>
      </c>
      <c r="M353" s="13">
        <f t="shared" si="410"/>
        <v>5666.2999999999993</v>
      </c>
      <c r="N353" s="13">
        <f t="shared" si="410"/>
        <v>7072.3</v>
      </c>
      <c r="O353" s="13">
        <f t="shared" si="410"/>
        <v>6271.6</v>
      </c>
      <c r="P353" s="13">
        <f t="shared" si="410"/>
        <v>9481.1</v>
      </c>
      <c r="Q353" s="13">
        <f t="shared" si="410"/>
        <v>9416.7999999999993</v>
      </c>
      <c r="R353" s="13">
        <f t="shared" si="410"/>
        <v>8284.6</v>
      </c>
      <c r="S353" s="13">
        <f t="shared" si="410"/>
        <v>6191</v>
      </c>
      <c r="T353" s="13">
        <f t="shared" si="410"/>
        <v>544.79999999999995</v>
      </c>
      <c r="U353" s="13">
        <f t="shared" si="410"/>
        <v>0</v>
      </c>
      <c r="V353" s="13">
        <f t="shared" si="410"/>
        <v>1003</v>
      </c>
      <c r="W353" s="13">
        <f t="shared" si="410"/>
        <v>0</v>
      </c>
      <c r="X353" s="13">
        <f t="shared" si="410"/>
        <v>5925.2999999999993</v>
      </c>
      <c r="Y353" s="13">
        <f t="shared" si="410"/>
        <v>0</v>
      </c>
      <c r="Z353" s="13">
        <f t="shared" si="410"/>
        <v>7039</v>
      </c>
      <c r="AA353" s="13">
        <f t="shared" si="410"/>
        <v>0</v>
      </c>
      <c r="AB353" s="13">
        <f t="shared" si="410"/>
        <v>6649.1</v>
      </c>
      <c r="AC353" s="13">
        <f t="shared" si="410"/>
        <v>0</v>
      </c>
      <c r="AD353" s="13">
        <f t="shared" si="410"/>
        <v>8046.1</v>
      </c>
      <c r="AE353" s="13">
        <f t="shared" si="410"/>
        <v>0</v>
      </c>
      <c r="AF353" s="36"/>
      <c r="AG353" s="15"/>
      <c r="AH353" s="15"/>
      <c r="AI353" s="15"/>
      <c r="AJ353" s="18"/>
      <c r="AK353" s="18"/>
      <c r="AL353" s="18"/>
      <c r="AM353" s="18"/>
      <c r="AN353" s="18"/>
      <c r="AO353" s="18"/>
      <c r="AP353" s="18"/>
      <c r="AQ353" s="18"/>
      <c r="AR353" s="18"/>
      <c r="AS353" s="18"/>
      <c r="AT353" s="18"/>
      <c r="AU353" s="18"/>
      <c r="AV353" s="18"/>
      <c r="AW353" s="18"/>
      <c r="AX353" s="18"/>
      <c r="AY353" s="18"/>
      <c r="AZ353" s="18"/>
      <c r="BA353" s="18"/>
      <c r="BB353" s="18"/>
      <c r="BC353" s="18"/>
      <c r="BD353" s="18"/>
      <c r="BE353" s="18"/>
      <c r="BF353" s="18"/>
      <c r="BG353" s="18"/>
      <c r="BH353" s="18"/>
      <c r="BI353" s="18"/>
      <c r="BJ353" s="18"/>
    </row>
    <row r="354" spans="1:62" ht="18.75" x14ac:dyDescent="0.3">
      <c r="A354" s="19" t="s">
        <v>29</v>
      </c>
      <c r="B354" s="58">
        <f t="shared" si="409"/>
        <v>32748.699999999997</v>
      </c>
      <c r="C354" s="58">
        <f t="shared" si="409"/>
        <v>18626.099999999999</v>
      </c>
      <c r="D354" s="58">
        <f t="shared" si="409"/>
        <v>5558.7</v>
      </c>
      <c r="E354" s="58">
        <f t="shared" si="409"/>
        <v>5558.7</v>
      </c>
      <c r="F354" s="122">
        <f t="shared" ref="F354" si="411">IFERROR(E354/B354*100,0)</f>
        <v>16.973803540293204</v>
      </c>
      <c r="G354" s="122">
        <f t="shared" ref="G354" si="412">IFERROR(E354/C354*100,0)</f>
        <v>29.843606552096251</v>
      </c>
      <c r="H354" s="58">
        <f t="shared" si="410"/>
        <v>0</v>
      </c>
      <c r="I354" s="58">
        <f t="shared" si="410"/>
        <v>0</v>
      </c>
      <c r="J354" s="58">
        <f t="shared" si="410"/>
        <v>0</v>
      </c>
      <c r="K354" s="58">
        <f t="shared" si="410"/>
        <v>0</v>
      </c>
      <c r="L354" s="58">
        <f t="shared" si="410"/>
        <v>5558.7</v>
      </c>
      <c r="M354" s="58">
        <f t="shared" si="410"/>
        <v>5558.7</v>
      </c>
      <c r="N354" s="58">
        <f t="shared" si="410"/>
        <v>7274</v>
      </c>
      <c r="O354" s="58">
        <f t="shared" si="410"/>
        <v>0</v>
      </c>
      <c r="P354" s="58">
        <f t="shared" si="410"/>
        <v>5793.4</v>
      </c>
      <c r="Q354" s="58">
        <f t="shared" si="410"/>
        <v>0</v>
      </c>
      <c r="R354" s="58">
        <f t="shared" si="410"/>
        <v>0</v>
      </c>
      <c r="S354" s="58">
        <f t="shared" si="410"/>
        <v>0</v>
      </c>
      <c r="T354" s="58">
        <f t="shared" si="410"/>
        <v>0</v>
      </c>
      <c r="U354" s="58">
        <f t="shared" si="410"/>
        <v>0</v>
      </c>
      <c r="V354" s="58">
        <f t="shared" si="410"/>
        <v>0</v>
      </c>
      <c r="W354" s="58">
        <f t="shared" si="410"/>
        <v>0</v>
      </c>
      <c r="X354" s="58">
        <f t="shared" si="410"/>
        <v>5836.6</v>
      </c>
      <c r="Y354" s="58">
        <f t="shared" si="410"/>
        <v>0</v>
      </c>
      <c r="Z354" s="58">
        <f t="shared" si="410"/>
        <v>4500</v>
      </c>
      <c r="AA354" s="58">
        <f t="shared" si="410"/>
        <v>0</v>
      </c>
      <c r="AB354" s="58">
        <f t="shared" si="410"/>
        <v>3786</v>
      </c>
      <c r="AC354" s="58">
        <f t="shared" si="410"/>
        <v>0</v>
      </c>
      <c r="AD354" s="58">
        <f t="shared" si="410"/>
        <v>0</v>
      </c>
      <c r="AE354" s="58">
        <f t="shared" si="410"/>
        <v>0</v>
      </c>
      <c r="AF354" s="36"/>
      <c r="AG354" s="15"/>
      <c r="AH354" s="15"/>
      <c r="AI354" s="15"/>
      <c r="AJ354" s="18"/>
      <c r="AK354" s="18"/>
      <c r="AL354" s="18"/>
      <c r="AM354" s="18"/>
      <c r="AN354" s="18"/>
      <c r="AO354" s="18"/>
      <c r="AP354" s="18"/>
      <c r="AQ354" s="18"/>
      <c r="AR354" s="18"/>
      <c r="AS354" s="18"/>
      <c r="AT354" s="18"/>
      <c r="AU354" s="18"/>
      <c r="AV354" s="18"/>
      <c r="AW354" s="18"/>
      <c r="AX354" s="18"/>
      <c r="AY354" s="18"/>
      <c r="AZ354" s="18"/>
      <c r="BA354" s="18"/>
      <c r="BB354" s="18"/>
      <c r="BC354" s="18"/>
      <c r="BD354" s="18"/>
      <c r="BE354" s="18"/>
      <c r="BF354" s="18"/>
      <c r="BG354" s="18"/>
      <c r="BH354" s="18"/>
      <c r="BI354" s="18"/>
      <c r="BJ354" s="18"/>
    </row>
    <row r="355" spans="1:62" ht="39" customHeight="1" x14ac:dyDescent="0.3">
      <c r="A355" s="106" t="s">
        <v>134</v>
      </c>
      <c r="B355" s="104"/>
      <c r="C355" s="104"/>
      <c r="D355" s="104"/>
      <c r="E355" s="104"/>
      <c r="F355" s="114"/>
      <c r="G355" s="114"/>
      <c r="H355" s="104"/>
      <c r="I355" s="104"/>
      <c r="J355" s="104"/>
      <c r="K355" s="104"/>
      <c r="L355" s="104"/>
      <c r="M355" s="104"/>
      <c r="N355" s="104"/>
      <c r="O355" s="104"/>
      <c r="P355" s="104"/>
      <c r="Q355" s="104"/>
      <c r="R355" s="104"/>
      <c r="S355" s="104"/>
      <c r="T355" s="104"/>
      <c r="U355" s="104"/>
      <c r="V355" s="104"/>
      <c r="W355" s="104"/>
      <c r="X355" s="104"/>
      <c r="Y355" s="104"/>
      <c r="Z355" s="104"/>
      <c r="AA355" s="104"/>
      <c r="AB355" s="104"/>
      <c r="AC355" s="104"/>
      <c r="AD355" s="104"/>
      <c r="AE355" s="104"/>
      <c r="AF355" s="43"/>
      <c r="AG355" s="15"/>
      <c r="AH355" s="15"/>
      <c r="AI355" s="15"/>
      <c r="AJ355" s="18"/>
      <c r="AK355" s="18"/>
      <c r="AL355" s="18"/>
      <c r="AM355" s="18"/>
      <c r="AN355" s="18"/>
      <c r="AO355" s="18"/>
      <c r="AP355" s="18"/>
      <c r="AQ355" s="18"/>
      <c r="AR355" s="18"/>
      <c r="AS355" s="18"/>
      <c r="AT355" s="18"/>
      <c r="AU355" s="18"/>
      <c r="AV355" s="18"/>
      <c r="AW355" s="18"/>
      <c r="AX355" s="18"/>
      <c r="AY355" s="18"/>
      <c r="AZ355" s="18"/>
      <c r="BA355" s="18"/>
      <c r="BB355" s="18"/>
      <c r="BC355" s="18"/>
      <c r="BD355" s="18"/>
      <c r="BE355" s="18"/>
      <c r="BF355" s="18"/>
      <c r="BG355" s="18"/>
      <c r="BH355" s="18"/>
      <c r="BI355" s="18"/>
      <c r="BJ355" s="18"/>
    </row>
    <row r="356" spans="1:62" ht="18.75" x14ac:dyDescent="0.3">
      <c r="A356" s="106" t="s">
        <v>123</v>
      </c>
      <c r="B356" s="104">
        <f>B357+B358+B359+B360</f>
        <v>383099.99999999994</v>
      </c>
      <c r="C356" s="104">
        <f>C357+C358+C359+C360</f>
        <v>32701.199999999997</v>
      </c>
      <c r="D356" s="104">
        <f t="shared" ref="D356:E356" si="413">D357+D358+D359+D360</f>
        <v>32474.400000000001</v>
      </c>
      <c r="E356" s="104">
        <f t="shared" si="413"/>
        <v>32474.400000000001</v>
      </c>
      <c r="F356" s="104">
        <f t="shared" ref="F356:F360" si="414">IFERROR(E356/B356*100,0)</f>
        <v>8.4767423649177776</v>
      </c>
      <c r="G356" s="104">
        <f t="shared" ref="G356:G360" si="415">IFERROR(E356/C356*100,0)</f>
        <v>99.306447469817641</v>
      </c>
      <c r="H356" s="104">
        <f>H357+H358+H359+H360</f>
        <v>6233.9</v>
      </c>
      <c r="I356" s="104">
        <f t="shared" ref="I356:AE356" si="416">I357+I358+I359+I360</f>
        <v>6233.9</v>
      </c>
      <c r="J356" s="104">
        <f t="shared" si="416"/>
        <v>6328.9</v>
      </c>
      <c r="K356" s="104">
        <f t="shared" si="416"/>
        <v>5327.3</v>
      </c>
      <c r="L356" s="104">
        <f t="shared" si="416"/>
        <v>6340.5999999999995</v>
      </c>
      <c r="M356" s="104">
        <f t="shared" si="416"/>
        <v>6651.3</v>
      </c>
      <c r="N356" s="104">
        <f t="shared" si="416"/>
        <v>6234.9</v>
      </c>
      <c r="O356" s="104">
        <f t="shared" si="416"/>
        <v>6234.9</v>
      </c>
      <c r="P356" s="104">
        <f t="shared" si="416"/>
        <v>6262.9</v>
      </c>
      <c r="Q356" s="104">
        <f t="shared" si="416"/>
        <v>6727</v>
      </c>
      <c r="R356" s="104">
        <f t="shared" si="416"/>
        <v>1300</v>
      </c>
      <c r="S356" s="104">
        <f t="shared" si="416"/>
        <v>1300</v>
      </c>
      <c r="T356" s="104">
        <f t="shared" si="416"/>
        <v>0</v>
      </c>
      <c r="U356" s="104">
        <f t="shared" si="416"/>
        <v>0</v>
      </c>
      <c r="V356" s="104">
        <f t="shared" si="416"/>
        <v>102</v>
      </c>
      <c r="W356" s="104">
        <f t="shared" si="416"/>
        <v>0</v>
      </c>
      <c r="X356" s="104">
        <f t="shared" si="416"/>
        <v>20428.8</v>
      </c>
      <c r="Y356" s="104">
        <f t="shared" si="416"/>
        <v>0</v>
      </c>
      <c r="Z356" s="104">
        <f t="shared" si="416"/>
        <v>6237.2999999999993</v>
      </c>
      <c r="AA356" s="104">
        <f t="shared" si="416"/>
        <v>0</v>
      </c>
      <c r="AB356" s="104">
        <f t="shared" si="416"/>
        <v>17737.2</v>
      </c>
      <c r="AC356" s="104">
        <f t="shared" si="416"/>
        <v>0</v>
      </c>
      <c r="AD356" s="104">
        <f t="shared" si="416"/>
        <v>305893.5</v>
      </c>
      <c r="AE356" s="104">
        <f t="shared" si="416"/>
        <v>0</v>
      </c>
      <c r="AF356" s="43"/>
      <c r="AG356" s="15"/>
      <c r="AH356" s="15"/>
      <c r="AI356" s="15"/>
      <c r="AJ356" s="18"/>
      <c r="AK356" s="18"/>
      <c r="AL356" s="18"/>
      <c r="AM356" s="18"/>
      <c r="AN356" s="18"/>
      <c r="AO356" s="18"/>
      <c r="AP356" s="18"/>
      <c r="AQ356" s="18"/>
      <c r="AR356" s="18"/>
      <c r="AS356" s="18"/>
      <c r="AT356" s="18"/>
      <c r="AU356" s="18"/>
      <c r="AV356" s="18"/>
      <c r="AW356" s="18"/>
      <c r="AX356" s="18"/>
      <c r="AY356" s="18"/>
      <c r="AZ356" s="18"/>
      <c r="BA356" s="18"/>
      <c r="BB356" s="18"/>
      <c r="BC356" s="18"/>
      <c r="BD356" s="18"/>
      <c r="BE356" s="18"/>
      <c r="BF356" s="18"/>
      <c r="BG356" s="18"/>
      <c r="BH356" s="18"/>
      <c r="BI356" s="18"/>
      <c r="BJ356" s="18"/>
    </row>
    <row r="357" spans="1:62" ht="18.75" x14ac:dyDescent="0.3">
      <c r="A357" s="106" t="s">
        <v>28</v>
      </c>
      <c r="B357" s="98">
        <f>SUM(B133,B245,B339)</f>
        <v>0</v>
      </c>
      <c r="C357" s="98">
        <f t="shared" ref="C357:E357" si="417">SUM(C133,C245,C339)</f>
        <v>0</v>
      </c>
      <c r="D357" s="98">
        <f t="shared" si="417"/>
        <v>0</v>
      </c>
      <c r="E357" s="98">
        <f t="shared" si="417"/>
        <v>0</v>
      </c>
      <c r="F357" s="121">
        <f t="shared" si="414"/>
        <v>0</v>
      </c>
      <c r="G357" s="121">
        <f t="shared" si="415"/>
        <v>0</v>
      </c>
      <c r="H357" s="98">
        <f>SUM(H133,H245,H339)</f>
        <v>0</v>
      </c>
      <c r="I357" s="98">
        <f t="shared" ref="I357:AE357" si="418">SUM(I133,I245,I339)</f>
        <v>0</v>
      </c>
      <c r="J357" s="98">
        <f t="shared" si="418"/>
        <v>0</v>
      </c>
      <c r="K357" s="98">
        <f t="shared" si="418"/>
        <v>0</v>
      </c>
      <c r="L357" s="98">
        <f t="shared" si="418"/>
        <v>0</v>
      </c>
      <c r="M357" s="98">
        <f t="shared" si="418"/>
        <v>0</v>
      </c>
      <c r="N357" s="98">
        <f t="shared" si="418"/>
        <v>0</v>
      </c>
      <c r="O357" s="98">
        <f t="shared" si="418"/>
        <v>0</v>
      </c>
      <c r="P357" s="98">
        <f t="shared" si="418"/>
        <v>0</v>
      </c>
      <c r="Q357" s="98">
        <f t="shared" si="418"/>
        <v>0</v>
      </c>
      <c r="R357" s="98">
        <f t="shared" si="418"/>
        <v>0</v>
      </c>
      <c r="S357" s="98">
        <f t="shared" si="418"/>
        <v>0</v>
      </c>
      <c r="T357" s="98">
        <f t="shared" si="418"/>
        <v>0</v>
      </c>
      <c r="U357" s="98">
        <f t="shared" si="418"/>
        <v>0</v>
      </c>
      <c r="V357" s="98">
        <f t="shared" si="418"/>
        <v>0</v>
      </c>
      <c r="W357" s="98">
        <f t="shared" si="418"/>
        <v>0</v>
      </c>
      <c r="X357" s="98">
        <f t="shared" si="418"/>
        <v>0</v>
      </c>
      <c r="Y357" s="98">
        <f t="shared" si="418"/>
        <v>0</v>
      </c>
      <c r="Z357" s="98">
        <f t="shared" si="418"/>
        <v>0</v>
      </c>
      <c r="AA357" s="98">
        <f t="shared" si="418"/>
        <v>0</v>
      </c>
      <c r="AB357" s="98">
        <f t="shared" si="418"/>
        <v>0</v>
      </c>
      <c r="AC357" s="98">
        <f t="shared" si="418"/>
        <v>0</v>
      </c>
      <c r="AD357" s="98">
        <f t="shared" si="418"/>
        <v>0</v>
      </c>
      <c r="AE357" s="98">
        <f t="shared" si="418"/>
        <v>0</v>
      </c>
      <c r="AF357" s="43"/>
      <c r="AG357" s="15"/>
      <c r="AH357" s="15"/>
      <c r="AI357" s="15"/>
      <c r="AJ357" s="18"/>
      <c r="AK357" s="18"/>
      <c r="AL357" s="18"/>
      <c r="AM357" s="18"/>
      <c r="AN357" s="18"/>
      <c r="AO357" s="18"/>
      <c r="AP357" s="18"/>
      <c r="AQ357" s="18"/>
      <c r="AR357" s="18"/>
      <c r="AS357" s="18"/>
      <c r="AT357" s="18"/>
      <c r="AU357" s="18"/>
      <c r="AV357" s="18"/>
      <c r="AW357" s="18"/>
      <c r="AX357" s="18"/>
      <c r="AY357" s="18"/>
      <c r="AZ357" s="18"/>
      <c r="BA357" s="18"/>
      <c r="BB357" s="18"/>
      <c r="BC357" s="18"/>
      <c r="BD357" s="18"/>
      <c r="BE357" s="18"/>
      <c r="BF357" s="18"/>
      <c r="BG357" s="18"/>
      <c r="BH357" s="18"/>
      <c r="BI357" s="18"/>
      <c r="BJ357" s="18"/>
    </row>
    <row r="358" spans="1:62" ht="18.75" x14ac:dyDescent="0.3">
      <c r="A358" s="106" t="s">
        <v>26</v>
      </c>
      <c r="B358" s="98">
        <f t="shared" ref="B358:E360" si="419">SUM(B134,B246,B340)</f>
        <v>293913.19999999995</v>
      </c>
      <c r="C358" s="98">
        <f t="shared" si="419"/>
        <v>0</v>
      </c>
      <c r="D358" s="98">
        <f t="shared" si="419"/>
        <v>0</v>
      </c>
      <c r="E358" s="98">
        <f t="shared" si="419"/>
        <v>0</v>
      </c>
      <c r="F358" s="121">
        <f t="shared" si="414"/>
        <v>0</v>
      </c>
      <c r="G358" s="121">
        <f t="shared" si="415"/>
        <v>0</v>
      </c>
      <c r="H358" s="98">
        <f t="shared" ref="H358:AE360" si="420">SUM(H134,H246,H340)</f>
        <v>0</v>
      </c>
      <c r="I358" s="98">
        <f t="shared" si="420"/>
        <v>0</v>
      </c>
      <c r="J358" s="98">
        <f t="shared" si="420"/>
        <v>0</v>
      </c>
      <c r="K358" s="98">
        <f t="shared" si="420"/>
        <v>0</v>
      </c>
      <c r="L358" s="98">
        <f t="shared" si="420"/>
        <v>0</v>
      </c>
      <c r="M358" s="98">
        <f t="shared" si="420"/>
        <v>0</v>
      </c>
      <c r="N358" s="98">
        <f t="shared" si="420"/>
        <v>0</v>
      </c>
      <c r="O358" s="98">
        <f t="shared" si="420"/>
        <v>0</v>
      </c>
      <c r="P358" s="98">
        <f t="shared" si="420"/>
        <v>0</v>
      </c>
      <c r="Q358" s="98">
        <f t="shared" si="420"/>
        <v>0</v>
      </c>
      <c r="R358" s="98">
        <f t="shared" si="420"/>
        <v>0</v>
      </c>
      <c r="S358" s="98">
        <f t="shared" si="420"/>
        <v>0</v>
      </c>
      <c r="T358" s="98">
        <f t="shared" si="420"/>
        <v>0</v>
      </c>
      <c r="U358" s="98">
        <f t="shared" si="420"/>
        <v>0</v>
      </c>
      <c r="V358" s="98">
        <f t="shared" si="420"/>
        <v>0</v>
      </c>
      <c r="W358" s="98">
        <f t="shared" si="420"/>
        <v>0</v>
      </c>
      <c r="X358" s="98">
        <f t="shared" si="420"/>
        <v>12777.1</v>
      </c>
      <c r="Y358" s="98">
        <f t="shared" si="420"/>
        <v>0</v>
      </c>
      <c r="Z358" s="98">
        <f t="shared" si="420"/>
        <v>0</v>
      </c>
      <c r="AA358" s="98">
        <f t="shared" si="420"/>
        <v>0</v>
      </c>
      <c r="AB358" s="98">
        <f t="shared" si="420"/>
        <v>10353</v>
      </c>
      <c r="AC358" s="98">
        <f t="shared" si="420"/>
        <v>0</v>
      </c>
      <c r="AD358" s="98">
        <f t="shared" si="420"/>
        <v>270783.09999999998</v>
      </c>
      <c r="AE358" s="98">
        <f t="shared" si="420"/>
        <v>0</v>
      </c>
      <c r="AF358" s="43"/>
      <c r="AG358" s="15"/>
      <c r="AH358" s="15"/>
      <c r="AI358" s="15"/>
      <c r="AJ358" s="18"/>
      <c r="AK358" s="18"/>
      <c r="AL358" s="18"/>
      <c r="AM358" s="18"/>
      <c r="AN358" s="18"/>
      <c r="AO358" s="18"/>
      <c r="AP358" s="18"/>
      <c r="AQ358" s="18"/>
      <c r="AR358" s="18"/>
      <c r="AS358" s="18"/>
      <c r="AT358" s="18"/>
      <c r="AU358" s="18"/>
      <c r="AV358" s="18"/>
      <c r="AW358" s="18"/>
      <c r="AX358" s="18"/>
      <c r="AY358" s="18"/>
      <c r="AZ358" s="18"/>
      <c r="BA358" s="18"/>
      <c r="BB358" s="18"/>
      <c r="BC358" s="18"/>
      <c r="BD358" s="18"/>
      <c r="BE358" s="18"/>
      <c r="BF358" s="18"/>
      <c r="BG358" s="18"/>
      <c r="BH358" s="18"/>
      <c r="BI358" s="18"/>
      <c r="BJ358" s="18"/>
    </row>
    <row r="359" spans="1:62" ht="18.75" x14ac:dyDescent="0.3">
      <c r="A359" s="106" t="s">
        <v>27</v>
      </c>
      <c r="B359" s="98">
        <f t="shared" si="419"/>
        <v>89186.8</v>
      </c>
      <c r="C359" s="98">
        <f t="shared" si="419"/>
        <v>32701.199999999997</v>
      </c>
      <c r="D359" s="98">
        <f t="shared" si="419"/>
        <v>32474.400000000001</v>
      </c>
      <c r="E359" s="98">
        <f t="shared" si="419"/>
        <v>32474.400000000001</v>
      </c>
      <c r="F359" s="121">
        <f t="shared" si="414"/>
        <v>36.411666300394231</v>
      </c>
      <c r="G359" s="121">
        <f t="shared" si="415"/>
        <v>99.306447469817641</v>
      </c>
      <c r="H359" s="98">
        <f t="shared" si="420"/>
        <v>6233.9</v>
      </c>
      <c r="I359" s="98">
        <f t="shared" si="420"/>
        <v>6233.9</v>
      </c>
      <c r="J359" s="98">
        <f t="shared" si="420"/>
        <v>6328.9</v>
      </c>
      <c r="K359" s="98">
        <f t="shared" si="420"/>
        <v>5327.3</v>
      </c>
      <c r="L359" s="98">
        <f t="shared" si="420"/>
        <v>6340.5999999999995</v>
      </c>
      <c r="M359" s="98">
        <f t="shared" si="420"/>
        <v>6651.3</v>
      </c>
      <c r="N359" s="98">
        <f t="shared" si="420"/>
        <v>6234.9</v>
      </c>
      <c r="O359" s="98">
        <f t="shared" si="420"/>
        <v>6234.9</v>
      </c>
      <c r="P359" s="98">
        <f t="shared" si="420"/>
        <v>6262.9</v>
      </c>
      <c r="Q359" s="98">
        <f t="shared" si="420"/>
        <v>6727</v>
      </c>
      <c r="R359" s="98">
        <f t="shared" si="420"/>
        <v>1300</v>
      </c>
      <c r="S359" s="98">
        <f t="shared" si="420"/>
        <v>1300</v>
      </c>
      <c r="T359" s="98">
        <f t="shared" si="420"/>
        <v>0</v>
      </c>
      <c r="U359" s="98">
        <f t="shared" si="420"/>
        <v>0</v>
      </c>
      <c r="V359" s="98">
        <f t="shared" si="420"/>
        <v>102</v>
      </c>
      <c r="W359" s="98">
        <f t="shared" si="420"/>
        <v>0</v>
      </c>
      <c r="X359" s="98">
        <f t="shared" si="420"/>
        <v>7651.7</v>
      </c>
      <c r="Y359" s="98">
        <f t="shared" si="420"/>
        <v>0</v>
      </c>
      <c r="Z359" s="98">
        <f t="shared" si="420"/>
        <v>6237.2999999999993</v>
      </c>
      <c r="AA359" s="98">
        <f t="shared" si="420"/>
        <v>0</v>
      </c>
      <c r="AB359" s="98">
        <f t="shared" si="420"/>
        <v>7384.2</v>
      </c>
      <c r="AC359" s="98">
        <f t="shared" si="420"/>
        <v>0</v>
      </c>
      <c r="AD359" s="98">
        <f t="shared" si="420"/>
        <v>35110.400000000001</v>
      </c>
      <c r="AE359" s="98">
        <f t="shared" si="420"/>
        <v>0</v>
      </c>
      <c r="AF359" s="43"/>
      <c r="AG359" s="15"/>
      <c r="AH359" s="15"/>
      <c r="AI359" s="15"/>
      <c r="AJ359" s="18"/>
      <c r="AK359" s="18"/>
      <c r="AL359" s="18"/>
      <c r="AM359" s="18"/>
      <c r="AN359" s="18"/>
      <c r="AO359" s="18"/>
      <c r="AP359" s="18"/>
      <c r="AQ359" s="18"/>
      <c r="AR359" s="18"/>
      <c r="AS359" s="18"/>
      <c r="AT359" s="18"/>
      <c r="AU359" s="18"/>
      <c r="AV359" s="18"/>
      <c r="AW359" s="18"/>
      <c r="AX359" s="18"/>
      <c r="AY359" s="18"/>
      <c r="AZ359" s="18"/>
      <c r="BA359" s="18"/>
      <c r="BB359" s="18"/>
      <c r="BC359" s="18"/>
      <c r="BD359" s="18"/>
      <c r="BE359" s="18"/>
      <c r="BF359" s="18"/>
      <c r="BG359" s="18"/>
      <c r="BH359" s="18"/>
      <c r="BI359" s="18"/>
      <c r="BJ359" s="18"/>
    </row>
    <row r="360" spans="1:62" ht="18.75" x14ac:dyDescent="0.3">
      <c r="A360" s="106" t="s">
        <v>124</v>
      </c>
      <c r="B360" s="98">
        <f t="shared" si="419"/>
        <v>0</v>
      </c>
      <c r="C360" s="98">
        <f t="shared" si="419"/>
        <v>0</v>
      </c>
      <c r="D360" s="98">
        <f t="shared" si="419"/>
        <v>0</v>
      </c>
      <c r="E360" s="98">
        <f t="shared" si="419"/>
        <v>0</v>
      </c>
      <c r="F360" s="121">
        <f t="shared" si="414"/>
        <v>0</v>
      </c>
      <c r="G360" s="121">
        <f t="shared" si="415"/>
        <v>0</v>
      </c>
      <c r="H360" s="98">
        <f t="shared" si="420"/>
        <v>0</v>
      </c>
      <c r="I360" s="98">
        <f t="shared" si="420"/>
        <v>0</v>
      </c>
      <c r="J360" s="98">
        <f t="shared" si="420"/>
        <v>0</v>
      </c>
      <c r="K360" s="98">
        <f t="shared" si="420"/>
        <v>0</v>
      </c>
      <c r="L360" s="98">
        <f t="shared" si="420"/>
        <v>0</v>
      </c>
      <c r="M360" s="98">
        <f t="shared" si="420"/>
        <v>0</v>
      </c>
      <c r="N360" s="98">
        <f t="shared" si="420"/>
        <v>0</v>
      </c>
      <c r="O360" s="98">
        <f t="shared" si="420"/>
        <v>0</v>
      </c>
      <c r="P360" s="98">
        <f t="shared" si="420"/>
        <v>0</v>
      </c>
      <c r="Q360" s="98">
        <f t="shared" si="420"/>
        <v>0</v>
      </c>
      <c r="R360" s="98">
        <f t="shared" si="420"/>
        <v>0</v>
      </c>
      <c r="S360" s="98">
        <f t="shared" si="420"/>
        <v>0</v>
      </c>
      <c r="T360" s="98">
        <f t="shared" si="420"/>
        <v>0</v>
      </c>
      <c r="U360" s="98">
        <f t="shared" si="420"/>
        <v>0</v>
      </c>
      <c r="V360" s="98">
        <f t="shared" si="420"/>
        <v>0</v>
      </c>
      <c r="W360" s="98">
        <f t="shared" si="420"/>
        <v>0</v>
      </c>
      <c r="X360" s="98">
        <f t="shared" si="420"/>
        <v>0</v>
      </c>
      <c r="Y360" s="98">
        <f t="shared" si="420"/>
        <v>0</v>
      </c>
      <c r="Z360" s="98">
        <f t="shared" si="420"/>
        <v>0</v>
      </c>
      <c r="AA360" s="98">
        <f t="shared" si="420"/>
        <v>0</v>
      </c>
      <c r="AB360" s="98">
        <f t="shared" si="420"/>
        <v>0</v>
      </c>
      <c r="AC360" s="98">
        <f t="shared" si="420"/>
        <v>0</v>
      </c>
      <c r="AD360" s="98">
        <f t="shared" si="420"/>
        <v>0</v>
      </c>
      <c r="AE360" s="98">
        <f t="shared" si="420"/>
        <v>0</v>
      </c>
      <c r="AF360" s="43"/>
      <c r="AG360" s="15"/>
      <c r="AH360" s="15"/>
      <c r="AI360" s="15"/>
      <c r="AJ360" s="18"/>
      <c r="AK360" s="18"/>
      <c r="AL360" s="18"/>
      <c r="AM360" s="18"/>
      <c r="AN360" s="18"/>
      <c r="AO360" s="18"/>
      <c r="AP360" s="18"/>
      <c r="AQ360" s="18"/>
      <c r="AR360" s="18"/>
      <c r="AS360" s="18"/>
      <c r="AT360" s="18"/>
      <c r="AU360" s="18"/>
      <c r="AV360" s="18"/>
      <c r="AW360" s="18"/>
      <c r="AX360" s="18"/>
      <c r="AY360" s="18"/>
      <c r="AZ360" s="18"/>
      <c r="BA360" s="18"/>
      <c r="BB360" s="18"/>
      <c r="BC360" s="18"/>
      <c r="BD360" s="18"/>
      <c r="BE360" s="18"/>
      <c r="BF360" s="18"/>
      <c r="BG360" s="18"/>
      <c r="BH360" s="18"/>
      <c r="BI360" s="18"/>
      <c r="BJ360" s="18"/>
    </row>
    <row r="361" spans="1:62" ht="18.75" customHeight="1" x14ac:dyDescent="0.35">
      <c r="A361" s="115" t="s">
        <v>135</v>
      </c>
      <c r="B361" s="104"/>
      <c r="C361" s="104"/>
      <c r="D361" s="104"/>
      <c r="E361" s="104"/>
      <c r="F361" s="114"/>
      <c r="G361" s="114"/>
      <c r="H361" s="104"/>
      <c r="I361" s="104"/>
      <c r="J361" s="104"/>
      <c r="K361" s="104"/>
      <c r="L361" s="104"/>
      <c r="M361" s="104"/>
      <c r="N361" s="104"/>
      <c r="O361" s="104"/>
      <c r="P361" s="104"/>
      <c r="Q361" s="104"/>
      <c r="R361" s="104"/>
      <c r="S361" s="104"/>
      <c r="T361" s="104"/>
      <c r="U361" s="104"/>
      <c r="V361" s="104"/>
      <c r="W361" s="104"/>
      <c r="X361" s="104"/>
      <c r="Y361" s="104"/>
      <c r="Z361" s="104"/>
      <c r="AA361" s="104"/>
      <c r="AB361" s="104"/>
      <c r="AC361" s="104"/>
      <c r="AD361" s="104"/>
      <c r="AE361" s="104"/>
      <c r="AF361" s="43"/>
      <c r="AG361" s="15"/>
      <c r="AH361" s="15"/>
      <c r="AI361" s="15"/>
      <c r="AJ361" s="18"/>
      <c r="AK361" s="18"/>
      <c r="AL361" s="18"/>
      <c r="AM361" s="18"/>
      <c r="AN361" s="18"/>
      <c r="AO361" s="18"/>
      <c r="AP361" s="18"/>
      <c r="AQ361" s="18"/>
      <c r="AR361" s="18"/>
      <c r="AS361" s="18"/>
      <c r="AT361" s="18"/>
      <c r="AU361" s="18"/>
      <c r="AV361" s="18"/>
      <c r="AW361" s="18"/>
      <c r="AX361" s="18"/>
      <c r="AY361" s="18"/>
      <c r="AZ361" s="18"/>
      <c r="BA361" s="18"/>
      <c r="BB361" s="18"/>
      <c r="BC361" s="18"/>
      <c r="BD361" s="18"/>
      <c r="BE361" s="18"/>
      <c r="BF361" s="18"/>
      <c r="BG361" s="18"/>
      <c r="BH361" s="18"/>
      <c r="BI361" s="18"/>
      <c r="BJ361" s="18"/>
    </row>
    <row r="362" spans="1:62" ht="18.75" x14ac:dyDescent="0.3">
      <c r="A362" s="106" t="s">
        <v>123</v>
      </c>
      <c r="B362" s="104">
        <f>B363+B364+B365+B366</f>
        <v>0</v>
      </c>
      <c r="C362" s="104">
        <f>C363+C364+C365+C366</f>
        <v>0</v>
      </c>
      <c r="D362" s="104">
        <f t="shared" ref="D362:E362" si="421">D363+D364+D365+D366</f>
        <v>0</v>
      </c>
      <c r="E362" s="104">
        <f t="shared" si="421"/>
        <v>0</v>
      </c>
      <c r="F362" s="104">
        <f t="shared" ref="F362:F366" si="422">IFERROR(E362/B362*100,0)</f>
        <v>0</v>
      </c>
      <c r="G362" s="104">
        <f t="shared" ref="G362:G366" si="423">IFERROR(E362/C362*100,0)</f>
        <v>0</v>
      </c>
      <c r="H362" s="104"/>
      <c r="I362" s="104"/>
      <c r="J362" s="104"/>
      <c r="K362" s="104"/>
      <c r="L362" s="104"/>
      <c r="M362" s="104"/>
      <c r="N362" s="104"/>
      <c r="O362" s="104"/>
      <c r="P362" s="104"/>
      <c r="Q362" s="104"/>
      <c r="R362" s="104"/>
      <c r="S362" s="104"/>
      <c r="T362" s="104"/>
      <c r="U362" s="104"/>
      <c r="V362" s="104"/>
      <c r="W362" s="104"/>
      <c r="X362" s="104"/>
      <c r="Y362" s="104"/>
      <c r="Z362" s="104"/>
      <c r="AA362" s="104"/>
      <c r="AB362" s="104"/>
      <c r="AC362" s="104"/>
      <c r="AD362" s="104"/>
      <c r="AE362" s="104"/>
      <c r="AF362" s="43"/>
      <c r="AG362" s="15"/>
      <c r="AH362" s="15"/>
      <c r="AI362" s="15"/>
      <c r="AJ362" s="18"/>
      <c r="AK362" s="18"/>
      <c r="AL362" s="18"/>
      <c r="AM362" s="18"/>
      <c r="AN362" s="18"/>
      <c r="AO362" s="18"/>
      <c r="AP362" s="18"/>
      <c r="AQ362" s="18"/>
      <c r="AR362" s="18"/>
      <c r="AS362" s="18"/>
      <c r="AT362" s="18"/>
      <c r="AU362" s="18"/>
      <c r="AV362" s="18"/>
      <c r="AW362" s="18"/>
      <c r="AX362" s="18"/>
      <c r="AY362" s="18"/>
      <c r="AZ362" s="18"/>
      <c r="BA362" s="18"/>
      <c r="BB362" s="18"/>
      <c r="BC362" s="18"/>
      <c r="BD362" s="18"/>
      <c r="BE362" s="18"/>
      <c r="BF362" s="18"/>
      <c r="BG362" s="18"/>
      <c r="BH362" s="18"/>
      <c r="BI362" s="18"/>
      <c r="BJ362" s="18"/>
    </row>
    <row r="363" spans="1:62" ht="18.75" x14ac:dyDescent="0.3">
      <c r="A363" s="106" t="s">
        <v>28</v>
      </c>
      <c r="B363" s="98"/>
      <c r="C363" s="98"/>
      <c r="D363" s="98"/>
      <c r="E363" s="98"/>
      <c r="F363" s="121">
        <f t="shared" si="422"/>
        <v>0</v>
      </c>
      <c r="G363" s="121">
        <f t="shared" si="423"/>
        <v>0</v>
      </c>
      <c r="H363" s="98"/>
      <c r="I363" s="98"/>
      <c r="J363" s="98"/>
      <c r="K363" s="98"/>
      <c r="L363" s="98"/>
      <c r="M363" s="98"/>
      <c r="N363" s="98"/>
      <c r="O363" s="98"/>
      <c r="P363" s="98"/>
      <c r="Q363" s="98"/>
      <c r="R363" s="98"/>
      <c r="S363" s="98"/>
      <c r="T363" s="98"/>
      <c r="U363" s="98"/>
      <c r="V363" s="98"/>
      <c r="W363" s="98"/>
      <c r="X363" s="98"/>
      <c r="Y363" s="98"/>
      <c r="Z363" s="98"/>
      <c r="AA363" s="98"/>
      <c r="AB363" s="98"/>
      <c r="AC363" s="98"/>
      <c r="AD363" s="98"/>
      <c r="AE363" s="98"/>
      <c r="AF363" s="43"/>
      <c r="AG363" s="15"/>
      <c r="AH363" s="15"/>
      <c r="AI363" s="15"/>
      <c r="AJ363" s="18"/>
      <c r="AK363" s="18"/>
      <c r="AL363" s="18"/>
      <c r="AM363" s="18"/>
      <c r="AN363" s="18"/>
      <c r="AO363" s="18"/>
      <c r="AP363" s="18"/>
      <c r="AQ363" s="18"/>
      <c r="AR363" s="18"/>
      <c r="AS363" s="18"/>
      <c r="AT363" s="18"/>
      <c r="AU363" s="18"/>
      <c r="AV363" s="18"/>
      <c r="AW363" s="18"/>
      <c r="AX363" s="18"/>
      <c r="AY363" s="18"/>
      <c r="AZ363" s="18"/>
      <c r="BA363" s="18"/>
      <c r="BB363" s="18"/>
      <c r="BC363" s="18"/>
      <c r="BD363" s="18"/>
      <c r="BE363" s="18"/>
      <c r="BF363" s="18"/>
      <c r="BG363" s="18"/>
      <c r="BH363" s="18"/>
      <c r="BI363" s="18"/>
      <c r="BJ363" s="18"/>
    </row>
    <row r="364" spans="1:62" ht="18.75" x14ac:dyDescent="0.3">
      <c r="A364" s="106" t="s">
        <v>26</v>
      </c>
      <c r="B364" s="98"/>
      <c r="C364" s="98"/>
      <c r="D364" s="98"/>
      <c r="E364" s="98"/>
      <c r="F364" s="121">
        <f t="shared" si="422"/>
        <v>0</v>
      </c>
      <c r="G364" s="121">
        <f t="shared" si="423"/>
        <v>0</v>
      </c>
      <c r="H364" s="98"/>
      <c r="I364" s="98"/>
      <c r="J364" s="98"/>
      <c r="K364" s="98"/>
      <c r="L364" s="98"/>
      <c r="M364" s="98"/>
      <c r="N364" s="98"/>
      <c r="O364" s="98"/>
      <c r="P364" s="98"/>
      <c r="Q364" s="98"/>
      <c r="R364" s="98"/>
      <c r="S364" s="98"/>
      <c r="T364" s="98"/>
      <c r="U364" s="98"/>
      <c r="V364" s="98"/>
      <c r="W364" s="98"/>
      <c r="X364" s="98"/>
      <c r="Y364" s="98"/>
      <c r="Z364" s="98"/>
      <c r="AA364" s="98"/>
      <c r="AB364" s="98"/>
      <c r="AC364" s="98"/>
      <c r="AD364" s="98"/>
      <c r="AE364" s="98"/>
      <c r="AF364" s="43"/>
      <c r="AG364" s="15"/>
      <c r="AH364" s="15"/>
      <c r="AI364" s="15"/>
      <c r="AJ364" s="18"/>
      <c r="AK364" s="18"/>
      <c r="AL364" s="18"/>
      <c r="AM364" s="18"/>
      <c r="AN364" s="18"/>
      <c r="AO364" s="18"/>
      <c r="AP364" s="18"/>
      <c r="AQ364" s="18"/>
      <c r="AR364" s="18"/>
      <c r="AS364" s="18"/>
      <c r="AT364" s="18"/>
      <c r="AU364" s="18"/>
      <c r="AV364" s="18"/>
      <c r="AW364" s="18"/>
      <c r="AX364" s="18"/>
      <c r="AY364" s="18"/>
      <c r="AZ364" s="18"/>
      <c r="BA364" s="18"/>
      <c r="BB364" s="18"/>
      <c r="BC364" s="18"/>
      <c r="BD364" s="18"/>
      <c r="BE364" s="18"/>
      <c r="BF364" s="18"/>
      <c r="BG364" s="18"/>
      <c r="BH364" s="18"/>
      <c r="BI364" s="18"/>
      <c r="BJ364" s="18"/>
    </row>
    <row r="365" spans="1:62" ht="18.75" x14ac:dyDescent="0.3">
      <c r="A365" s="106" t="s">
        <v>27</v>
      </c>
      <c r="B365" s="98"/>
      <c r="C365" s="98"/>
      <c r="D365" s="98"/>
      <c r="E365" s="98"/>
      <c r="F365" s="121">
        <f t="shared" si="422"/>
        <v>0</v>
      </c>
      <c r="G365" s="121">
        <f t="shared" si="423"/>
        <v>0</v>
      </c>
      <c r="H365" s="98"/>
      <c r="I365" s="98"/>
      <c r="J365" s="98"/>
      <c r="K365" s="98"/>
      <c r="L365" s="98"/>
      <c r="M365" s="98"/>
      <c r="N365" s="98"/>
      <c r="O365" s="98"/>
      <c r="P365" s="98"/>
      <c r="Q365" s="98"/>
      <c r="R365" s="98"/>
      <c r="S365" s="98"/>
      <c r="T365" s="98"/>
      <c r="U365" s="98"/>
      <c r="V365" s="98"/>
      <c r="W365" s="98"/>
      <c r="X365" s="98"/>
      <c r="Y365" s="98"/>
      <c r="Z365" s="98"/>
      <c r="AA365" s="98"/>
      <c r="AB365" s="98"/>
      <c r="AC365" s="98"/>
      <c r="AD365" s="98"/>
      <c r="AE365" s="98"/>
      <c r="AF365" s="43"/>
      <c r="AG365" s="15"/>
      <c r="AH365" s="15"/>
      <c r="AI365" s="15"/>
      <c r="AJ365" s="18"/>
      <c r="AK365" s="18"/>
      <c r="AL365" s="18"/>
      <c r="AM365" s="18"/>
      <c r="AN365" s="18"/>
      <c r="AO365" s="18"/>
      <c r="AP365" s="18"/>
      <c r="AQ365" s="18"/>
      <c r="AR365" s="18"/>
      <c r="AS365" s="18"/>
      <c r="AT365" s="18"/>
      <c r="AU365" s="18"/>
      <c r="AV365" s="18"/>
      <c r="AW365" s="18"/>
      <c r="AX365" s="18"/>
      <c r="AY365" s="18"/>
      <c r="AZ365" s="18"/>
      <c r="BA365" s="18"/>
      <c r="BB365" s="18"/>
      <c r="BC365" s="18"/>
      <c r="BD365" s="18"/>
      <c r="BE365" s="18"/>
      <c r="BF365" s="18"/>
      <c r="BG365" s="18"/>
      <c r="BH365" s="18"/>
      <c r="BI365" s="18"/>
      <c r="BJ365" s="18"/>
    </row>
    <row r="366" spans="1:62" ht="18.75" x14ac:dyDescent="0.3">
      <c r="A366" s="106" t="s">
        <v>124</v>
      </c>
      <c r="B366" s="98"/>
      <c r="C366" s="98"/>
      <c r="D366" s="98"/>
      <c r="E366" s="98"/>
      <c r="F366" s="121">
        <f t="shared" si="422"/>
        <v>0</v>
      </c>
      <c r="G366" s="121">
        <f t="shared" si="423"/>
        <v>0</v>
      </c>
      <c r="H366" s="98"/>
      <c r="I366" s="98"/>
      <c r="J366" s="98"/>
      <c r="K366" s="98"/>
      <c r="L366" s="98"/>
      <c r="M366" s="98"/>
      <c r="N366" s="98"/>
      <c r="O366" s="98"/>
      <c r="P366" s="98"/>
      <c r="Q366" s="98"/>
      <c r="R366" s="98"/>
      <c r="S366" s="98"/>
      <c r="T366" s="98"/>
      <c r="U366" s="98"/>
      <c r="V366" s="98"/>
      <c r="W366" s="98"/>
      <c r="X366" s="98"/>
      <c r="Y366" s="98"/>
      <c r="Z366" s="98"/>
      <c r="AA366" s="98"/>
      <c r="AB366" s="98"/>
      <c r="AC366" s="98"/>
      <c r="AD366" s="98"/>
      <c r="AE366" s="98"/>
      <c r="AF366" s="43"/>
      <c r="AG366" s="15"/>
      <c r="AH366" s="15"/>
      <c r="AI366" s="15"/>
      <c r="AJ366" s="18"/>
      <c r="AK366" s="18"/>
      <c r="AL366" s="18"/>
      <c r="AM366" s="18"/>
      <c r="AN366" s="18"/>
      <c r="AO366" s="18"/>
      <c r="AP366" s="18"/>
      <c r="AQ366" s="18"/>
      <c r="AR366" s="18"/>
      <c r="AS366" s="18"/>
      <c r="AT366" s="18"/>
      <c r="AU366" s="18"/>
      <c r="AV366" s="18"/>
      <c r="AW366" s="18"/>
      <c r="AX366" s="18"/>
      <c r="AY366" s="18"/>
      <c r="AZ366" s="18"/>
      <c r="BA366" s="18"/>
      <c r="BB366" s="18"/>
      <c r="BC366" s="18"/>
      <c r="BD366" s="18"/>
      <c r="BE366" s="18"/>
      <c r="BF366" s="18"/>
      <c r="BG366" s="18"/>
      <c r="BH366" s="18"/>
      <c r="BI366" s="18"/>
      <c r="BJ366" s="18"/>
    </row>
    <row r="367" spans="1:62" ht="11.25" customHeight="1" x14ac:dyDescent="0.35">
      <c r="A367" s="115" t="s">
        <v>136</v>
      </c>
      <c r="B367" s="104"/>
      <c r="C367" s="104"/>
      <c r="D367" s="104"/>
      <c r="E367" s="104"/>
      <c r="F367" s="114"/>
      <c r="G367" s="114"/>
      <c r="H367" s="104"/>
      <c r="I367" s="104"/>
      <c r="J367" s="104"/>
      <c r="K367" s="104"/>
      <c r="L367" s="104"/>
      <c r="M367" s="104"/>
      <c r="N367" s="104"/>
      <c r="O367" s="104"/>
      <c r="P367" s="104"/>
      <c r="Q367" s="104"/>
      <c r="R367" s="104"/>
      <c r="S367" s="104"/>
      <c r="T367" s="104"/>
      <c r="U367" s="104"/>
      <c r="V367" s="104"/>
      <c r="W367" s="104"/>
      <c r="X367" s="104"/>
      <c r="Y367" s="104"/>
      <c r="Z367" s="104"/>
      <c r="AA367" s="104"/>
      <c r="AB367" s="104"/>
      <c r="AC367" s="104"/>
      <c r="AD367" s="104"/>
      <c r="AE367" s="104"/>
      <c r="AF367" s="43"/>
      <c r="AG367" s="15"/>
      <c r="AH367" s="15"/>
      <c r="AI367" s="15"/>
      <c r="AJ367" s="18"/>
      <c r="AK367" s="18"/>
      <c r="AL367" s="18"/>
      <c r="AM367" s="18"/>
      <c r="AN367" s="18"/>
      <c r="AO367" s="18"/>
      <c r="AP367" s="18"/>
      <c r="AQ367" s="18"/>
      <c r="AR367" s="18"/>
      <c r="AS367" s="18"/>
      <c r="AT367" s="18"/>
      <c r="AU367" s="18"/>
      <c r="AV367" s="18"/>
      <c r="AW367" s="18"/>
      <c r="AX367" s="18"/>
      <c r="AY367" s="18"/>
      <c r="AZ367" s="18"/>
      <c r="BA367" s="18"/>
      <c r="BB367" s="18"/>
      <c r="BC367" s="18"/>
      <c r="BD367" s="18"/>
      <c r="BE367" s="18"/>
      <c r="BF367" s="18"/>
      <c r="BG367" s="18"/>
      <c r="BH367" s="18"/>
      <c r="BI367" s="18"/>
      <c r="BJ367" s="18"/>
    </row>
    <row r="368" spans="1:62" ht="18.75" x14ac:dyDescent="0.3">
      <c r="A368" s="106" t="s">
        <v>123</v>
      </c>
      <c r="B368" s="104">
        <f>B369+B370+B371+B372</f>
        <v>0</v>
      </c>
      <c r="C368" s="104">
        <f>C369+C370+C371+C372</f>
        <v>0</v>
      </c>
      <c r="D368" s="104">
        <f t="shared" ref="D368:E368" si="424">D369+D370+D371+D372</f>
        <v>0</v>
      </c>
      <c r="E368" s="104">
        <f t="shared" si="424"/>
        <v>0</v>
      </c>
      <c r="F368" s="104">
        <f t="shared" ref="F368:F372" si="425">IFERROR(E368/B368*100,0)</f>
        <v>0</v>
      </c>
      <c r="G368" s="104">
        <f t="shared" ref="G368:G372" si="426">IFERROR(E368/C368*100,0)</f>
        <v>0</v>
      </c>
      <c r="H368" s="104"/>
      <c r="I368" s="104"/>
      <c r="J368" s="104"/>
      <c r="K368" s="104"/>
      <c r="L368" s="104"/>
      <c r="M368" s="104"/>
      <c r="N368" s="104"/>
      <c r="O368" s="104"/>
      <c r="P368" s="104"/>
      <c r="Q368" s="104"/>
      <c r="R368" s="104"/>
      <c r="S368" s="104"/>
      <c r="T368" s="104"/>
      <c r="U368" s="104"/>
      <c r="V368" s="104"/>
      <c r="W368" s="104"/>
      <c r="X368" s="104"/>
      <c r="Y368" s="104"/>
      <c r="Z368" s="104"/>
      <c r="AA368" s="104"/>
      <c r="AB368" s="104"/>
      <c r="AC368" s="104"/>
      <c r="AD368" s="104"/>
      <c r="AE368" s="104"/>
      <c r="AF368" s="43"/>
      <c r="AG368" s="15"/>
      <c r="AH368" s="15"/>
      <c r="AI368" s="15"/>
      <c r="AJ368" s="18"/>
      <c r="AK368" s="18"/>
      <c r="AL368" s="18"/>
      <c r="AM368" s="18"/>
      <c r="AN368" s="18"/>
      <c r="AO368" s="18"/>
      <c r="AP368" s="18"/>
      <c r="AQ368" s="18"/>
      <c r="AR368" s="18"/>
      <c r="AS368" s="18"/>
      <c r="AT368" s="18"/>
      <c r="AU368" s="18"/>
      <c r="AV368" s="18"/>
      <c r="AW368" s="18"/>
      <c r="AX368" s="18"/>
      <c r="AY368" s="18"/>
      <c r="AZ368" s="18"/>
      <c r="BA368" s="18"/>
      <c r="BB368" s="18"/>
      <c r="BC368" s="18"/>
      <c r="BD368" s="18"/>
      <c r="BE368" s="18"/>
      <c r="BF368" s="18"/>
      <c r="BG368" s="18"/>
      <c r="BH368" s="18"/>
      <c r="BI368" s="18"/>
      <c r="BJ368" s="18"/>
    </row>
    <row r="369" spans="1:62" ht="18.75" x14ac:dyDescent="0.3">
      <c r="A369" s="106" t="s">
        <v>28</v>
      </c>
      <c r="B369" s="98"/>
      <c r="C369" s="98"/>
      <c r="D369" s="98"/>
      <c r="E369" s="98"/>
      <c r="F369" s="121">
        <f t="shared" si="425"/>
        <v>0</v>
      </c>
      <c r="G369" s="121">
        <f t="shared" si="426"/>
        <v>0</v>
      </c>
      <c r="H369" s="98"/>
      <c r="I369" s="98"/>
      <c r="J369" s="98"/>
      <c r="K369" s="98"/>
      <c r="L369" s="98"/>
      <c r="M369" s="98"/>
      <c r="N369" s="98"/>
      <c r="O369" s="98"/>
      <c r="P369" s="98"/>
      <c r="Q369" s="98"/>
      <c r="R369" s="98"/>
      <c r="S369" s="98"/>
      <c r="T369" s="98"/>
      <c r="U369" s="98"/>
      <c r="V369" s="98"/>
      <c r="W369" s="98"/>
      <c r="X369" s="98"/>
      <c r="Y369" s="98"/>
      <c r="Z369" s="98"/>
      <c r="AA369" s="98"/>
      <c r="AB369" s="98"/>
      <c r="AC369" s="98"/>
      <c r="AD369" s="98"/>
      <c r="AE369" s="98"/>
      <c r="AF369" s="43"/>
      <c r="AG369" s="15"/>
      <c r="AH369" s="15"/>
      <c r="AI369" s="15"/>
      <c r="AJ369" s="18"/>
      <c r="AK369" s="18"/>
      <c r="AL369" s="18"/>
      <c r="AM369" s="18"/>
      <c r="AN369" s="18"/>
      <c r="AO369" s="18"/>
      <c r="AP369" s="18"/>
      <c r="AQ369" s="18"/>
      <c r="AR369" s="18"/>
      <c r="AS369" s="18"/>
      <c r="AT369" s="18"/>
      <c r="AU369" s="18"/>
      <c r="AV369" s="18"/>
      <c r="AW369" s="18"/>
      <c r="AX369" s="18"/>
      <c r="AY369" s="18"/>
      <c r="AZ369" s="18"/>
      <c r="BA369" s="18"/>
      <c r="BB369" s="18"/>
      <c r="BC369" s="18"/>
      <c r="BD369" s="18"/>
      <c r="BE369" s="18"/>
      <c r="BF369" s="18"/>
      <c r="BG369" s="18"/>
      <c r="BH369" s="18"/>
      <c r="BI369" s="18"/>
      <c r="BJ369" s="18"/>
    </row>
    <row r="370" spans="1:62" ht="18.75" x14ac:dyDescent="0.3">
      <c r="A370" s="106" t="s">
        <v>26</v>
      </c>
      <c r="B370" s="98"/>
      <c r="C370" s="98"/>
      <c r="D370" s="98"/>
      <c r="E370" s="98"/>
      <c r="F370" s="121">
        <f t="shared" si="425"/>
        <v>0</v>
      </c>
      <c r="G370" s="121">
        <f t="shared" si="426"/>
        <v>0</v>
      </c>
      <c r="H370" s="98"/>
      <c r="I370" s="98"/>
      <c r="J370" s="98"/>
      <c r="K370" s="98"/>
      <c r="L370" s="98"/>
      <c r="M370" s="98"/>
      <c r="N370" s="98"/>
      <c r="O370" s="98"/>
      <c r="P370" s="98"/>
      <c r="Q370" s="98"/>
      <c r="R370" s="98"/>
      <c r="S370" s="98"/>
      <c r="T370" s="98"/>
      <c r="U370" s="98"/>
      <c r="V370" s="98"/>
      <c r="W370" s="98"/>
      <c r="X370" s="98"/>
      <c r="Y370" s="98"/>
      <c r="Z370" s="98"/>
      <c r="AA370" s="98"/>
      <c r="AB370" s="98"/>
      <c r="AC370" s="98"/>
      <c r="AD370" s="98"/>
      <c r="AE370" s="98"/>
      <c r="AF370" s="43"/>
      <c r="AG370" s="15"/>
      <c r="AH370" s="15"/>
      <c r="AI370" s="15"/>
      <c r="AJ370" s="18"/>
      <c r="AK370" s="18"/>
      <c r="AL370" s="18"/>
      <c r="AM370" s="18"/>
      <c r="AN370" s="18"/>
      <c r="AO370" s="18"/>
      <c r="AP370" s="18"/>
      <c r="AQ370" s="18"/>
      <c r="AR370" s="18"/>
      <c r="AS370" s="18"/>
      <c r="AT370" s="18"/>
      <c r="AU370" s="18"/>
      <c r="AV370" s="18"/>
      <c r="AW370" s="18"/>
      <c r="AX370" s="18"/>
      <c r="AY370" s="18"/>
      <c r="AZ370" s="18"/>
      <c r="BA370" s="18"/>
      <c r="BB370" s="18"/>
      <c r="BC370" s="18"/>
      <c r="BD370" s="18"/>
      <c r="BE370" s="18"/>
      <c r="BF370" s="18"/>
      <c r="BG370" s="18"/>
      <c r="BH370" s="18"/>
      <c r="BI370" s="18"/>
      <c r="BJ370" s="18"/>
    </row>
    <row r="371" spans="1:62" ht="18.75" x14ac:dyDescent="0.3">
      <c r="A371" s="106" t="s">
        <v>27</v>
      </c>
      <c r="B371" s="98"/>
      <c r="C371" s="98"/>
      <c r="D371" s="98"/>
      <c r="E371" s="98"/>
      <c r="F371" s="121">
        <f t="shared" si="425"/>
        <v>0</v>
      </c>
      <c r="G371" s="121">
        <f t="shared" si="426"/>
        <v>0</v>
      </c>
      <c r="H371" s="98"/>
      <c r="I371" s="98"/>
      <c r="J371" s="98"/>
      <c r="K371" s="98"/>
      <c r="L371" s="98"/>
      <c r="M371" s="98"/>
      <c r="N371" s="98"/>
      <c r="O371" s="98"/>
      <c r="P371" s="98"/>
      <c r="Q371" s="98"/>
      <c r="R371" s="98"/>
      <c r="S371" s="98"/>
      <c r="T371" s="98"/>
      <c r="U371" s="98"/>
      <c r="V371" s="98"/>
      <c r="W371" s="98"/>
      <c r="X371" s="98"/>
      <c r="Y371" s="98"/>
      <c r="Z371" s="98"/>
      <c r="AA371" s="98"/>
      <c r="AB371" s="98"/>
      <c r="AC371" s="98"/>
      <c r="AD371" s="98"/>
      <c r="AE371" s="98"/>
      <c r="AF371" s="43"/>
      <c r="AG371" s="15"/>
      <c r="AH371" s="15"/>
      <c r="AI371" s="15"/>
      <c r="AJ371" s="18"/>
      <c r="AK371" s="18"/>
      <c r="AL371" s="18"/>
      <c r="AM371" s="18"/>
      <c r="AN371" s="18"/>
      <c r="AO371" s="18"/>
      <c r="AP371" s="18"/>
      <c r="AQ371" s="18"/>
      <c r="AR371" s="18"/>
      <c r="AS371" s="18"/>
      <c r="AT371" s="18"/>
      <c r="AU371" s="18"/>
      <c r="AV371" s="18"/>
      <c r="AW371" s="18"/>
      <c r="AX371" s="18"/>
      <c r="AY371" s="18"/>
      <c r="AZ371" s="18"/>
      <c r="BA371" s="18"/>
      <c r="BB371" s="18"/>
      <c r="BC371" s="18"/>
      <c r="BD371" s="18"/>
      <c r="BE371" s="18"/>
      <c r="BF371" s="18"/>
      <c r="BG371" s="18"/>
      <c r="BH371" s="18"/>
      <c r="BI371" s="18"/>
      <c r="BJ371" s="18"/>
    </row>
    <row r="372" spans="1:62" ht="18.75" x14ac:dyDescent="0.3">
      <c r="A372" s="106" t="s">
        <v>124</v>
      </c>
      <c r="B372" s="98"/>
      <c r="C372" s="98"/>
      <c r="D372" s="98"/>
      <c r="E372" s="98"/>
      <c r="F372" s="121">
        <f t="shared" si="425"/>
        <v>0</v>
      </c>
      <c r="G372" s="121">
        <f t="shared" si="426"/>
        <v>0</v>
      </c>
      <c r="H372" s="98"/>
      <c r="I372" s="98"/>
      <c r="J372" s="98"/>
      <c r="K372" s="98"/>
      <c r="L372" s="98"/>
      <c r="M372" s="98"/>
      <c r="N372" s="98"/>
      <c r="O372" s="98"/>
      <c r="P372" s="98"/>
      <c r="Q372" s="98"/>
      <c r="R372" s="98"/>
      <c r="S372" s="98"/>
      <c r="T372" s="98"/>
      <c r="U372" s="98"/>
      <c r="V372" s="98"/>
      <c r="W372" s="98"/>
      <c r="X372" s="98"/>
      <c r="Y372" s="98"/>
      <c r="Z372" s="98"/>
      <c r="AA372" s="98"/>
      <c r="AB372" s="98"/>
      <c r="AC372" s="98"/>
      <c r="AD372" s="98"/>
      <c r="AE372" s="98"/>
      <c r="AF372" s="43"/>
      <c r="AG372" s="15"/>
      <c r="AH372" s="15"/>
      <c r="AI372" s="15"/>
      <c r="AJ372" s="18"/>
      <c r="AK372" s="18"/>
      <c r="AL372" s="18"/>
      <c r="AM372" s="18"/>
      <c r="AN372" s="18"/>
      <c r="AO372" s="18"/>
      <c r="AP372" s="18"/>
      <c r="AQ372" s="18"/>
      <c r="AR372" s="18"/>
      <c r="AS372" s="18"/>
      <c r="AT372" s="18"/>
      <c r="AU372" s="18"/>
      <c r="AV372" s="18"/>
      <c r="AW372" s="18"/>
      <c r="AX372" s="18"/>
      <c r="AY372" s="18"/>
      <c r="AZ372" s="18"/>
      <c r="BA372" s="18"/>
      <c r="BB372" s="18"/>
      <c r="BC372" s="18"/>
      <c r="BD372" s="18"/>
      <c r="BE372" s="18"/>
      <c r="BF372" s="18"/>
      <c r="BG372" s="18"/>
      <c r="BH372" s="18"/>
      <c r="BI372" s="18"/>
      <c r="BJ372" s="18"/>
    </row>
    <row r="373" spans="1:62" ht="56.25" x14ac:dyDescent="0.3">
      <c r="A373" s="107" t="s">
        <v>137</v>
      </c>
      <c r="B373" s="111"/>
      <c r="C373" s="111"/>
      <c r="D373" s="111"/>
      <c r="E373" s="111"/>
      <c r="F373" s="116"/>
      <c r="G373" s="116"/>
      <c r="H373" s="111"/>
      <c r="I373" s="111"/>
      <c r="J373" s="111"/>
      <c r="K373" s="111"/>
      <c r="L373" s="111"/>
      <c r="M373" s="111"/>
      <c r="N373" s="111"/>
      <c r="O373" s="111"/>
      <c r="P373" s="111"/>
      <c r="Q373" s="111"/>
      <c r="R373" s="111"/>
      <c r="S373" s="111"/>
      <c r="T373" s="111"/>
      <c r="U373" s="111"/>
      <c r="V373" s="111"/>
      <c r="W373" s="111"/>
      <c r="X373" s="111"/>
      <c r="Y373" s="111"/>
      <c r="Z373" s="111"/>
      <c r="AA373" s="111"/>
      <c r="AB373" s="111"/>
      <c r="AC373" s="111"/>
      <c r="AD373" s="111"/>
      <c r="AE373" s="111"/>
      <c r="AF373" s="43"/>
      <c r="AG373" s="15"/>
      <c r="AH373" s="15"/>
      <c r="AI373" s="15"/>
      <c r="AJ373" s="18"/>
      <c r="AK373" s="18"/>
      <c r="AL373" s="18"/>
      <c r="AM373" s="18"/>
      <c r="AN373" s="18"/>
      <c r="AO373" s="18"/>
      <c r="AP373" s="18"/>
      <c r="AQ373" s="18"/>
      <c r="AR373" s="18"/>
      <c r="AS373" s="18"/>
      <c r="AT373" s="18"/>
      <c r="AU373" s="18"/>
      <c r="AV373" s="18"/>
      <c r="AW373" s="18"/>
      <c r="AX373" s="18"/>
      <c r="AY373" s="18"/>
      <c r="AZ373" s="18"/>
      <c r="BA373" s="18"/>
      <c r="BB373" s="18"/>
      <c r="BC373" s="18"/>
      <c r="BD373" s="18"/>
      <c r="BE373" s="18"/>
      <c r="BF373" s="18"/>
      <c r="BG373" s="18"/>
      <c r="BH373" s="18"/>
      <c r="BI373" s="18"/>
      <c r="BJ373" s="18"/>
    </row>
    <row r="374" spans="1:62" ht="18.75" x14ac:dyDescent="0.3">
      <c r="A374" s="107" t="s">
        <v>123</v>
      </c>
      <c r="B374" s="111">
        <f>B375+B376+B377+B378</f>
        <v>2742177</v>
      </c>
      <c r="C374" s="111">
        <f t="shared" ref="C374:E374" si="427">C375+C376+C377+C378</f>
        <v>1677119.3000000003</v>
      </c>
      <c r="D374" s="111">
        <f t="shared" si="427"/>
        <v>1597330.7000000004</v>
      </c>
      <c r="E374" s="111">
        <f t="shared" si="427"/>
        <v>1598733.7000000004</v>
      </c>
      <c r="F374" s="111">
        <f t="shared" ref="F374:F378" si="428">IFERROR(E374/B374*100,0)</f>
        <v>58.301623126442983</v>
      </c>
      <c r="G374" s="111">
        <f t="shared" ref="G374:G378" si="429">IFERROR(E374/C374*100,0)</f>
        <v>95.326176259494488</v>
      </c>
      <c r="H374" s="111">
        <f>H375+H376+H377+H378</f>
        <v>196548</v>
      </c>
      <c r="I374" s="111">
        <f t="shared" ref="I374:AE374" si="430">I375+I376+I377+I378</f>
        <v>189643.8</v>
      </c>
      <c r="J374" s="111">
        <f t="shared" si="430"/>
        <v>274260.8</v>
      </c>
      <c r="K374" s="111">
        <f t="shared" si="430"/>
        <v>261174.8</v>
      </c>
      <c r="L374" s="111">
        <f t="shared" si="430"/>
        <v>248906.40000000002</v>
      </c>
      <c r="M374" s="111">
        <f t="shared" si="430"/>
        <v>229377.4</v>
      </c>
      <c r="N374" s="111">
        <f t="shared" si="430"/>
        <v>257490.69999999995</v>
      </c>
      <c r="O374" s="111">
        <f t="shared" si="430"/>
        <v>250350.8</v>
      </c>
      <c r="P374" s="111">
        <f t="shared" si="430"/>
        <v>453421.1</v>
      </c>
      <c r="Q374" s="111">
        <f t="shared" si="430"/>
        <v>445267.5</v>
      </c>
      <c r="R374" s="111">
        <f t="shared" si="430"/>
        <v>246777.3</v>
      </c>
      <c r="S374" s="111">
        <f t="shared" si="430"/>
        <v>222919.39999999997</v>
      </c>
      <c r="T374" s="111">
        <f t="shared" si="430"/>
        <v>161198.79999999999</v>
      </c>
      <c r="U374" s="111">
        <f t="shared" si="430"/>
        <v>0</v>
      </c>
      <c r="V374" s="111">
        <f t="shared" si="430"/>
        <v>152225.70000000001</v>
      </c>
      <c r="W374" s="111">
        <f t="shared" si="430"/>
        <v>0</v>
      </c>
      <c r="X374" s="111">
        <f t="shared" si="430"/>
        <v>172359.00000000003</v>
      </c>
      <c r="Y374" s="111">
        <f t="shared" si="430"/>
        <v>0</v>
      </c>
      <c r="Z374" s="111">
        <f t="shared" si="430"/>
        <v>183520.1</v>
      </c>
      <c r="AA374" s="111">
        <f t="shared" si="430"/>
        <v>0</v>
      </c>
      <c r="AB374" s="111">
        <f t="shared" si="430"/>
        <v>167147.5</v>
      </c>
      <c r="AC374" s="111">
        <f t="shared" si="430"/>
        <v>0</v>
      </c>
      <c r="AD374" s="111">
        <f t="shared" si="430"/>
        <v>228321.60000000003</v>
      </c>
      <c r="AE374" s="111">
        <f t="shared" si="430"/>
        <v>0</v>
      </c>
      <c r="AF374" s="43"/>
      <c r="AG374" s="15"/>
      <c r="AH374" s="15"/>
      <c r="AI374" s="15"/>
      <c r="AJ374" s="18"/>
      <c r="AK374" s="18"/>
      <c r="AL374" s="18"/>
      <c r="AM374" s="18"/>
      <c r="AN374" s="18"/>
      <c r="AO374" s="18"/>
      <c r="AP374" s="18"/>
      <c r="AQ374" s="18"/>
      <c r="AR374" s="18"/>
      <c r="AS374" s="18"/>
      <c r="AT374" s="18"/>
      <c r="AU374" s="18"/>
      <c r="AV374" s="18"/>
      <c r="AW374" s="18"/>
      <c r="AX374" s="18"/>
      <c r="AY374" s="18"/>
      <c r="AZ374" s="18"/>
      <c r="BA374" s="18"/>
      <c r="BB374" s="18"/>
      <c r="BC374" s="18"/>
      <c r="BD374" s="18"/>
      <c r="BE374" s="18"/>
      <c r="BF374" s="18"/>
      <c r="BG374" s="18"/>
      <c r="BH374" s="18"/>
      <c r="BI374" s="18"/>
      <c r="BJ374" s="18"/>
    </row>
    <row r="375" spans="1:62" ht="18.75" x14ac:dyDescent="0.3">
      <c r="A375" s="107" t="s">
        <v>28</v>
      </c>
      <c r="B375" s="98">
        <f>SUM(B139,B165,B251,B345)</f>
        <v>73827</v>
      </c>
      <c r="C375" s="98">
        <f t="shared" ref="C375:E375" si="431">SUM(C139,C165,C251,C345)</f>
        <v>44619.700000000004</v>
      </c>
      <c r="D375" s="98">
        <f t="shared" si="431"/>
        <v>36994.6</v>
      </c>
      <c r="E375" s="98">
        <f t="shared" si="431"/>
        <v>36994.6</v>
      </c>
      <c r="F375" s="121">
        <f t="shared" si="428"/>
        <v>50.10985140937597</v>
      </c>
      <c r="G375" s="121">
        <f t="shared" si="429"/>
        <v>82.910911548038186</v>
      </c>
      <c r="H375" s="98">
        <f>SUM(H139,H165,H251,H345)</f>
        <v>5663.7000000000007</v>
      </c>
      <c r="I375" s="98">
        <f t="shared" ref="I375:AE375" si="432">SUM(I139,I165,I251,I345)</f>
        <v>4482.8</v>
      </c>
      <c r="J375" s="98">
        <f t="shared" si="432"/>
        <v>7059</v>
      </c>
      <c r="K375" s="98">
        <f t="shared" si="432"/>
        <v>4966.1000000000004</v>
      </c>
      <c r="L375" s="98">
        <f t="shared" si="432"/>
        <v>7059</v>
      </c>
      <c r="M375" s="98">
        <f t="shared" si="432"/>
        <v>5666.2999999999993</v>
      </c>
      <c r="N375" s="98">
        <f t="shared" si="432"/>
        <v>7072.3</v>
      </c>
      <c r="O375" s="98">
        <f t="shared" si="432"/>
        <v>6271.6</v>
      </c>
      <c r="P375" s="98">
        <f t="shared" si="432"/>
        <v>9481.1</v>
      </c>
      <c r="Q375" s="98">
        <f t="shared" si="432"/>
        <v>9416.7999999999993</v>
      </c>
      <c r="R375" s="98">
        <f t="shared" si="432"/>
        <v>8284.6</v>
      </c>
      <c r="S375" s="98">
        <f t="shared" si="432"/>
        <v>6191</v>
      </c>
      <c r="T375" s="98">
        <f t="shared" si="432"/>
        <v>544.79999999999995</v>
      </c>
      <c r="U375" s="98">
        <f t="shared" si="432"/>
        <v>0</v>
      </c>
      <c r="V375" s="98">
        <f t="shared" si="432"/>
        <v>1003</v>
      </c>
      <c r="W375" s="98">
        <f t="shared" si="432"/>
        <v>0</v>
      </c>
      <c r="X375" s="98">
        <f t="shared" si="432"/>
        <v>5925.2999999999993</v>
      </c>
      <c r="Y375" s="98">
        <f t="shared" si="432"/>
        <v>0</v>
      </c>
      <c r="Z375" s="98">
        <f t="shared" si="432"/>
        <v>7039</v>
      </c>
      <c r="AA375" s="98">
        <f t="shared" si="432"/>
        <v>0</v>
      </c>
      <c r="AB375" s="98">
        <f t="shared" si="432"/>
        <v>6649.1</v>
      </c>
      <c r="AC375" s="98">
        <f t="shared" si="432"/>
        <v>0</v>
      </c>
      <c r="AD375" s="98">
        <f t="shared" si="432"/>
        <v>8046.1</v>
      </c>
      <c r="AE375" s="98">
        <f t="shared" si="432"/>
        <v>0</v>
      </c>
      <c r="AF375" s="43"/>
      <c r="AG375" s="15"/>
      <c r="AH375" s="15"/>
      <c r="AI375" s="15"/>
      <c r="AJ375" s="18"/>
      <c r="AK375" s="18"/>
      <c r="AL375" s="18"/>
      <c r="AM375" s="18"/>
      <c r="AN375" s="18"/>
      <c r="AO375" s="18"/>
      <c r="AP375" s="18"/>
      <c r="AQ375" s="18"/>
      <c r="AR375" s="18"/>
      <c r="AS375" s="18"/>
      <c r="AT375" s="18"/>
      <c r="AU375" s="18"/>
      <c r="AV375" s="18"/>
      <c r="AW375" s="18"/>
      <c r="AX375" s="18"/>
      <c r="AY375" s="18"/>
      <c r="AZ375" s="18"/>
      <c r="BA375" s="18"/>
      <c r="BB375" s="18"/>
      <c r="BC375" s="18"/>
      <c r="BD375" s="18"/>
      <c r="BE375" s="18"/>
      <c r="BF375" s="18"/>
      <c r="BG375" s="18"/>
      <c r="BH375" s="18"/>
      <c r="BI375" s="18"/>
      <c r="BJ375" s="18"/>
    </row>
    <row r="376" spans="1:62" ht="18.75" x14ac:dyDescent="0.3">
      <c r="A376" s="107" t="s">
        <v>26</v>
      </c>
      <c r="B376" s="98">
        <f t="shared" ref="B376:E378" si="433">SUM(B140,B166,B252,B346)</f>
        <v>1977793.9</v>
      </c>
      <c r="C376" s="98">
        <f t="shared" si="433"/>
        <v>1220762.4000000001</v>
      </c>
      <c r="D376" s="98">
        <f t="shared" si="433"/>
        <v>1181291.1000000003</v>
      </c>
      <c r="E376" s="98">
        <f t="shared" si="433"/>
        <v>1182694.1000000003</v>
      </c>
      <c r="F376" s="121">
        <f t="shared" si="428"/>
        <v>59.798652427838938</v>
      </c>
      <c r="G376" s="121">
        <f t="shared" si="429"/>
        <v>96.881596287696951</v>
      </c>
      <c r="H376" s="98">
        <f t="shared" ref="H376:AE378" si="434">SUM(H140,H166,H252,H346)</f>
        <v>117065.8</v>
      </c>
      <c r="I376" s="98">
        <f t="shared" si="434"/>
        <v>113708.59999999999</v>
      </c>
      <c r="J376" s="98">
        <f t="shared" si="434"/>
        <v>195327</v>
      </c>
      <c r="K376" s="98">
        <f t="shared" si="434"/>
        <v>186867.3</v>
      </c>
      <c r="L376" s="98">
        <f t="shared" si="434"/>
        <v>174431</v>
      </c>
      <c r="M376" s="98">
        <f t="shared" si="434"/>
        <v>162257.59999999998</v>
      </c>
      <c r="N376" s="98">
        <f t="shared" si="434"/>
        <v>177882.19999999998</v>
      </c>
      <c r="O376" s="98">
        <f t="shared" si="434"/>
        <v>178135.69999999998</v>
      </c>
      <c r="P376" s="98">
        <f t="shared" si="434"/>
        <v>374838.5</v>
      </c>
      <c r="Q376" s="98">
        <f t="shared" si="434"/>
        <v>374915.8</v>
      </c>
      <c r="R376" s="98">
        <f t="shared" si="434"/>
        <v>181217.9</v>
      </c>
      <c r="S376" s="98">
        <f t="shared" si="434"/>
        <v>166809.09999999998</v>
      </c>
      <c r="T376" s="98">
        <f t="shared" si="434"/>
        <v>119926.8</v>
      </c>
      <c r="U376" s="98">
        <f t="shared" si="434"/>
        <v>0</v>
      </c>
      <c r="V376" s="98">
        <f t="shared" si="434"/>
        <v>82808.5</v>
      </c>
      <c r="W376" s="98">
        <f t="shared" si="434"/>
        <v>0</v>
      </c>
      <c r="X376" s="98">
        <f t="shared" si="434"/>
        <v>127606.8</v>
      </c>
      <c r="Y376" s="98">
        <f t="shared" si="434"/>
        <v>0</v>
      </c>
      <c r="Z376" s="98">
        <f t="shared" si="434"/>
        <v>133369.5</v>
      </c>
      <c r="AA376" s="98">
        <f t="shared" si="434"/>
        <v>0</v>
      </c>
      <c r="AB376" s="98">
        <f t="shared" si="434"/>
        <v>126255.2</v>
      </c>
      <c r="AC376" s="98">
        <f t="shared" si="434"/>
        <v>0</v>
      </c>
      <c r="AD376" s="98">
        <f t="shared" si="434"/>
        <v>167064.70000000001</v>
      </c>
      <c r="AE376" s="98">
        <f t="shared" si="434"/>
        <v>0</v>
      </c>
      <c r="AF376" s="43"/>
      <c r="AG376" s="15"/>
      <c r="AH376" s="15"/>
      <c r="AI376" s="15"/>
      <c r="AJ376" s="18"/>
      <c r="AK376" s="18"/>
      <c r="AL376" s="18"/>
      <c r="AM376" s="18"/>
      <c r="AN376" s="18"/>
      <c r="AO376" s="18"/>
      <c r="AP376" s="18"/>
      <c r="AQ376" s="18"/>
      <c r="AR376" s="18"/>
      <c r="AS376" s="18"/>
      <c r="AT376" s="18"/>
      <c r="AU376" s="18"/>
      <c r="AV376" s="18"/>
      <c r="AW376" s="18"/>
      <c r="AX376" s="18"/>
      <c r="AY376" s="18"/>
      <c r="AZ376" s="18"/>
      <c r="BA376" s="18"/>
      <c r="BB376" s="18"/>
      <c r="BC376" s="18"/>
      <c r="BD376" s="18"/>
      <c r="BE376" s="18"/>
      <c r="BF376" s="18"/>
      <c r="BG376" s="18"/>
      <c r="BH376" s="18"/>
      <c r="BI376" s="18"/>
      <c r="BJ376" s="18"/>
    </row>
    <row r="377" spans="1:62" ht="18.75" x14ac:dyDescent="0.3">
      <c r="A377" s="107" t="s">
        <v>27</v>
      </c>
      <c r="B377" s="98">
        <f t="shared" si="433"/>
        <v>657807.39999999991</v>
      </c>
      <c r="C377" s="98">
        <f t="shared" si="433"/>
        <v>393111.1</v>
      </c>
      <c r="D377" s="98">
        <f t="shared" si="433"/>
        <v>373486.3</v>
      </c>
      <c r="E377" s="98">
        <f t="shared" si="433"/>
        <v>373486.3</v>
      </c>
      <c r="F377" s="121">
        <f t="shared" si="428"/>
        <v>56.777454920695632</v>
      </c>
      <c r="G377" s="121">
        <f t="shared" si="429"/>
        <v>95.007823488067373</v>
      </c>
      <c r="H377" s="98">
        <f t="shared" si="434"/>
        <v>73818.499999999985</v>
      </c>
      <c r="I377" s="98">
        <f t="shared" si="434"/>
        <v>71452.399999999994</v>
      </c>
      <c r="J377" s="98">
        <f t="shared" si="434"/>
        <v>71874.8</v>
      </c>
      <c r="K377" s="98">
        <f t="shared" si="434"/>
        <v>69341.399999999994</v>
      </c>
      <c r="L377" s="98">
        <f t="shared" si="434"/>
        <v>61857.7</v>
      </c>
      <c r="M377" s="98">
        <f t="shared" si="434"/>
        <v>55894.80000000001</v>
      </c>
      <c r="N377" s="98">
        <f t="shared" si="434"/>
        <v>65262.2</v>
      </c>
      <c r="O377" s="98">
        <f t="shared" si="434"/>
        <v>65943.5</v>
      </c>
      <c r="P377" s="98">
        <f t="shared" si="434"/>
        <v>63308.100000000006</v>
      </c>
      <c r="Q377" s="98">
        <f t="shared" si="434"/>
        <v>60934.900000000009</v>
      </c>
      <c r="R377" s="98">
        <f t="shared" si="434"/>
        <v>57274.8</v>
      </c>
      <c r="S377" s="98">
        <f t="shared" si="434"/>
        <v>49919.299999999996</v>
      </c>
      <c r="T377" s="98">
        <f t="shared" si="434"/>
        <v>40727.199999999997</v>
      </c>
      <c r="U377" s="98">
        <f t="shared" si="434"/>
        <v>0</v>
      </c>
      <c r="V377" s="98">
        <f t="shared" si="434"/>
        <v>68414.2</v>
      </c>
      <c r="W377" s="98">
        <f t="shared" si="434"/>
        <v>0</v>
      </c>
      <c r="X377" s="98">
        <f t="shared" si="434"/>
        <v>32990.300000000003</v>
      </c>
      <c r="Y377" s="98">
        <f t="shared" si="434"/>
        <v>0</v>
      </c>
      <c r="Z377" s="98">
        <f t="shared" si="434"/>
        <v>38611.599999999999</v>
      </c>
      <c r="AA377" s="98">
        <f t="shared" si="434"/>
        <v>0</v>
      </c>
      <c r="AB377" s="98">
        <f t="shared" si="434"/>
        <v>30457.199999999997</v>
      </c>
      <c r="AC377" s="98">
        <f t="shared" si="434"/>
        <v>0</v>
      </c>
      <c r="AD377" s="98">
        <f t="shared" si="434"/>
        <v>53210.8</v>
      </c>
      <c r="AE377" s="98">
        <f t="shared" si="434"/>
        <v>0</v>
      </c>
      <c r="AF377" s="43"/>
      <c r="AG377" s="15"/>
      <c r="AH377" s="15"/>
      <c r="AI377" s="15"/>
      <c r="AJ377" s="18"/>
      <c r="AK377" s="18"/>
      <c r="AL377" s="18"/>
      <c r="AM377" s="18"/>
      <c r="AN377" s="18"/>
      <c r="AO377" s="18"/>
      <c r="AP377" s="18"/>
      <c r="AQ377" s="18"/>
      <c r="AR377" s="18"/>
      <c r="AS377" s="18"/>
      <c r="AT377" s="18"/>
      <c r="AU377" s="18"/>
      <c r="AV377" s="18"/>
      <c r="AW377" s="18"/>
      <c r="AX377" s="18"/>
      <c r="AY377" s="18"/>
      <c r="AZ377" s="18"/>
      <c r="BA377" s="18"/>
      <c r="BB377" s="18"/>
      <c r="BC377" s="18"/>
      <c r="BD377" s="18"/>
      <c r="BE377" s="18"/>
      <c r="BF377" s="18"/>
      <c r="BG377" s="18"/>
      <c r="BH377" s="18"/>
      <c r="BI377" s="18"/>
      <c r="BJ377" s="18"/>
    </row>
    <row r="378" spans="1:62" ht="18.75" x14ac:dyDescent="0.3">
      <c r="A378" s="107" t="s">
        <v>124</v>
      </c>
      <c r="B378" s="98">
        <f t="shared" si="433"/>
        <v>32748.699999999997</v>
      </c>
      <c r="C378" s="98">
        <f t="shared" si="433"/>
        <v>18626.099999999999</v>
      </c>
      <c r="D378" s="98">
        <f t="shared" si="433"/>
        <v>5558.7</v>
      </c>
      <c r="E378" s="98">
        <f t="shared" si="433"/>
        <v>5558.7</v>
      </c>
      <c r="F378" s="121">
        <f t="shared" si="428"/>
        <v>16.973803540293204</v>
      </c>
      <c r="G378" s="121">
        <f t="shared" si="429"/>
        <v>29.843606552096251</v>
      </c>
      <c r="H378" s="98">
        <f t="shared" si="434"/>
        <v>0</v>
      </c>
      <c r="I378" s="98">
        <f t="shared" si="434"/>
        <v>0</v>
      </c>
      <c r="J378" s="98">
        <f t="shared" si="434"/>
        <v>0</v>
      </c>
      <c r="K378" s="98">
        <f t="shared" si="434"/>
        <v>0</v>
      </c>
      <c r="L378" s="98">
        <f t="shared" si="434"/>
        <v>5558.7</v>
      </c>
      <c r="M378" s="98">
        <f t="shared" si="434"/>
        <v>5558.7</v>
      </c>
      <c r="N378" s="98">
        <f t="shared" si="434"/>
        <v>7274</v>
      </c>
      <c r="O378" s="98">
        <f t="shared" si="434"/>
        <v>0</v>
      </c>
      <c r="P378" s="98">
        <f t="shared" si="434"/>
        <v>5793.4</v>
      </c>
      <c r="Q378" s="98">
        <f t="shared" si="434"/>
        <v>0</v>
      </c>
      <c r="R378" s="98">
        <f t="shared" si="434"/>
        <v>0</v>
      </c>
      <c r="S378" s="98">
        <f t="shared" si="434"/>
        <v>0</v>
      </c>
      <c r="T378" s="98">
        <f t="shared" si="434"/>
        <v>0</v>
      </c>
      <c r="U378" s="98">
        <f t="shared" si="434"/>
        <v>0</v>
      </c>
      <c r="V378" s="98">
        <f t="shared" si="434"/>
        <v>0</v>
      </c>
      <c r="W378" s="98">
        <f t="shared" si="434"/>
        <v>0</v>
      </c>
      <c r="X378" s="98">
        <f t="shared" si="434"/>
        <v>5836.6</v>
      </c>
      <c r="Y378" s="98">
        <f t="shared" si="434"/>
        <v>0</v>
      </c>
      <c r="Z378" s="98">
        <f t="shared" si="434"/>
        <v>4500</v>
      </c>
      <c r="AA378" s="98">
        <f t="shared" si="434"/>
        <v>0</v>
      </c>
      <c r="AB378" s="98">
        <f t="shared" si="434"/>
        <v>3786</v>
      </c>
      <c r="AC378" s="98">
        <f t="shared" si="434"/>
        <v>0</v>
      </c>
      <c r="AD378" s="98">
        <f t="shared" si="434"/>
        <v>0</v>
      </c>
      <c r="AE378" s="98">
        <f t="shared" si="434"/>
        <v>0</v>
      </c>
      <c r="AF378" s="43"/>
      <c r="AG378" s="15"/>
      <c r="AH378" s="15"/>
      <c r="AI378" s="15"/>
      <c r="AJ378" s="18"/>
      <c r="AK378" s="18"/>
      <c r="AL378" s="18"/>
      <c r="AM378" s="18"/>
      <c r="AN378" s="18"/>
      <c r="AO378" s="18"/>
      <c r="AP378" s="18"/>
      <c r="AQ378" s="18"/>
      <c r="AR378" s="18"/>
      <c r="AS378" s="18"/>
      <c r="AT378" s="18"/>
      <c r="AU378" s="18"/>
      <c r="AV378" s="18"/>
      <c r="AW378" s="18"/>
      <c r="AX378" s="18"/>
      <c r="AY378" s="18"/>
      <c r="AZ378" s="18"/>
      <c r="BA378" s="18"/>
      <c r="BB378" s="18"/>
      <c r="BC378" s="18"/>
      <c r="BD378" s="18"/>
      <c r="BE378" s="18"/>
      <c r="BF378" s="18"/>
      <c r="BG378" s="18"/>
      <c r="BH378" s="18"/>
      <c r="BI378" s="18"/>
      <c r="BJ378" s="18"/>
    </row>
    <row r="379" spans="1:62" ht="15.75" x14ac:dyDescent="0.25">
      <c r="A379" s="1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5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</row>
    <row r="380" spans="1:62" ht="64.5" customHeight="1" x14ac:dyDescent="0.25">
      <c r="A380" s="135" t="s">
        <v>55</v>
      </c>
      <c r="B380" s="135"/>
      <c r="C380" s="135"/>
      <c r="D380" s="135"/>
      <c r="E380" s="135"/>
      <c r="F380" s="135"/>
      <c r="G380" s="135"/>
      <c r="H380" s="135"/>
      <c r="I380" s="135"/>
      <c r="J380" s="135"/>
      <c r="K380" s="135"/>
      <c r="L380" s="135"/>
      <c r="M380" s="135"/>
      <c r="N380" s="135"/>
      <c r="O380" s="135"/>
      <c r="P380" s="135"/>
      <c r="Q380" s="135"/>
      <c r="R380" s="135"/>
      <c r="S380" s="135"/>
      <c r="T380" s="135"/>
      <c r="U380" s="135"/>
      <c r="V380" s="135"/>
      <c r="W380" s="135"/>
      <c r="X380" s="135"/>
      <c r="Y380" s="135"/>
      <c r="Z380" s="135"/>
      <c r="AA380" s="135"/>
      <c r="AB380" s="135"/>
      <c r="AC380" s="135"/>
      <c r="AD380" s="135"/>
      <c r="AE380" s="3"/>
      <c r="AF380" s="59"/>
      <c r="AG380" s="60"/>
      <c r="AH380" s="60"/>
      <c r="AI380" s="60"/>
      <c r="AJ380" s="60"/>
      <c r="AK380" s="60"/>
      <c r="AL380" s="60"/>
      <c r="AM380" s="60"/>
      <c r="AN380" s="60"/>
      <c r="AO380" s="60"/>
      <c r="AP380" s="60"/>
      <c r="AQ380" s="60"/>
      <c r="AR380" s="60"/>
      <c r="AS380" s="60"/>
      <c r="AT380" s="60"/>
      <c r="AU380" s="60"/>
      <c r="AV380" s="60"/>
      <c r="AW380" s="60"/>
      <c r="AX380" s="60"/>
      <c r="AY380" s="60"/>
      <c r="AZ380" s="60"/>
      <c r="BA380" s="60"/>
      <c r="BB380" s="60"/>
      <c r="BC380" s="60"/>
      <c r="BD380" s="60"/>
      <c r="BE380" s="60"/>
      <c r="BF380" s="60"/>
      <c r="BG380" s="60"/>
      <c r="BH380" s="60"/>
      <c r="BI380" s="60"/>
      <c r="BJ380" s="60"/>
    </row>
    <row r="381" spans="1:62" ht="15.75" x14ac:dyDescent="0.25">
      <c r="A381" s="61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62"/>
      <c r="AG381" s="60"/>
      <c r="AH381" s="60"/>
      <c r="AI381" s="60"/>
      <c r="AJ381" s="60"/>
      <c r="AK381" s="60"/>
      <c r="AL381" s="60"/>
      <c r="AM381" s="60"/>
      <c r="AN381" s="60"/>
      <c r="AO381" s="60"/>
      <c r="AP381" s="60"/>
      <c r="AQ381" s="60"/>
      <c r="AR381" s="60"/>
      <c r="AS381" s="60"/>
      <c r="AT381" s="60"/>
      <c r="AU381" s="60"/>
      <c r="AV381" s="60"/>
      <c r="AW381" s="60"/>
      <c r="AX381" s="60"/>
      <c r="AY381" s="60"/>
      <c r="AZ381" s="60"/>
      <c r="BA381" s="60"/>
      <c r="BB381" s="60"/>
      <c r="BC381" s="60"/>
      <c r="BD381" s="60"/>
      <c r="BE381" s="60"/>
      <c r="BF381" s="60"/>
      <c r="BG381" s="60"/>
      <c r="BH381" s="60"/>
      <c r="BI381" s="60"/>
      <c r="BJ381" s="60"/>
    </row>
    <row r="382" spans="1:62" ht="18.75" x14ac:dyDescent="0.25">
      <c r="A382" s="135" t="s">
        <v>43</v>
      </c>
      <c r="B382" s="135"/>
      <c r="C382" s="135"/>
      <c r="D382" s="135"/>
      <c r="E382" s="135"/>
      <c r="F382" s="135"/>
      <c r="G382" s="135"/>
      <c r="H382" s="135"/>
      <c r="I382" s="135"/>
      <c r="J382" s="135"/>
      <c r="K382" s="135"/>
      <c r="L382" s="135"/>
      <c r="M382" s="135"/>
      <c r="N382" s="135"/>
      <c r="O382" s="135"/>
      <c r="P382" s="135"/>
      <c r="Q382" s="135"/>
      <c r="R382" s="135"/>
      <c r="S382" s="135"/>
      <c r="T382" s="135"/>
      <c r="U382" s="135"/>
      <c r="V382" s="135"/>
      <c r="W382" s="135"/>
      <c r="X382" s="135"/>
      <c r="Y382" s="135"/>
      <c r="Z382" s="135"/>
      <c r="AA382" s="135"/>
      <c r="AB382" s="135"/>
      <c r="AC382" s="135"/>
      <c r="AD382" s="135"/>
      <c r="AE382" s="3"/>
      <c r="AF382" s="63"/>
      <c r="AG382" s="60"/>
      <c r="AH382" s="60"/>
      <c r="AI382" s="60"/>
      <c r="AJ382" s="60"/>
      <c r="AK382" s="60"/>
      <c r="AL382" s="60"/>
      <c r="AM382" s="60"/>
      <c r="AN382" s="60"/>
      <c r="AO382" s="60"/>
      <c r="AP382" s="60"/>
      <c r="AQ382" s="60"/>
      <c r="AR382" s="60"/>
      <c r="AS382" s="60"/>
      <c r="AT382" s="60"/>
      <c r="AU382" s="60"/>
      <c r="AV382" s="60"/>
      <c r="AW382" s="60"/>
      <c r="AX382" s="60"/>
      <c r="AY382" s="60"/>
      <c r="AZ382" s="60"/>
      <c r="BA382" s="60"/>
      <c r="BB382" s="60"/>
      <c r="BC382" s="60"/>
      <c r="BD382" s="60"/>
      <c r="BE382" s="60"/>
      <c r="BF382" s="60"/>
      <c r="BG382" s="60"/>
      <c r="BH382" s="60"/>
      <c r="BI382" s="60"/>
      <c r="BJ382" s="60"/>
    </row>
    <row r="383" spans="1:62" ht="15.75" x14ac:dyDescent="0.25">
      <c r="A383" s="1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5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</row>
    <row r="384" spans="1:62" ht="15.75" x14ac:dyDescent="0.25">
      <c r="A384" s="1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5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</row>
    <row r="385" spans="1:62" ht="15.75" x14ac:dyDescent="0.25">
      <c r="A385" s="1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5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</row>
  </sheetData>
  <mergeCells count="92">
    <mergeCell ref="N6:O7"/>
    <mergeCell ref="R6:S7"/>
    <mergeCell ref="T6:U7"/>
    <mergeCell ref="V6:W7"/>
    <mergeCell ref="A145:AE145"/>
    <mergeCell ref="F6:G7"/>
    <mergeCell ref="H6:I7"/>
    <mergeCell ref="J6:K7"/>
    <mergeCell ref="L6:M7"/>
    <mergeCell ref="A6:A8"/>
    <mergeCell ref="B6:B7"/>
    <mergeCell ref="C6:C7"/>
    <mergeCell ref="D6:D7"/>
    <mergeCell ref="E6:E7"/>
    <mergeCell ref="X6:Y7"/>
    <mergeCell ref="Z6:AA7"/>
    <mergeCell ref="T1:Y1"/>
    <mergeCell ref="T2:AD2"/>
    <mergeCell ref="A3:O3"/>
    <mergeCell ref="T3:AD3"/>
    <mergeCell ref="A4:O4"/>
    <mergeCell ref="AB6:AC7"/>
    <mergeCell ref="AF6:AF8"/>
    <mergeCell ref="P6:Q7"/>
    <mergeCell ref="AD6:AE7"/>
    <mergeCell ref="A143:AD143"/>
    <mergeCell ref="AF49:AF52"/>
    <mergeCell ref="A55:AE55"/>
    <mergeCell ref="AF55:AF60"/>
    <mergeCell ref="AF67:AF72"/>
    <mergeCell ref="A73:AE73"/>
    <mergeCell ref="AF73:AF79"/>
    <mergeCell ref="A79:AE79"/>
    <mergeCell ref="A85:AE85"/>
    <mergeCell ref="A91:AE91"/>
    <mergeCell ref="A97:AE97"/>
    <mergeCell ref="A104:AE104"/>
    <mergeCell ref="A151:AE151"/>
    <mergeCell ref="AF112:AF117"/>
    <mergeCell ref="A118:AE118"/>
    <mergeCell ref="A10:AD10"/>
    <mergeCell ref="A12:AE12"/>
    <mergeCell ref="A18:AE18"/>
    <mergeCell ref="A43:AE43"/>
    <mergeCell ref="A61:AE61"/>
    <mergeCell ref="A67:AE67"/>
    <mergeCell ref="AF18:AF23"/>
    <mergeCell ref="A24:AE24"/>
    <mergeCell ref="AF24:AF29"/>
    <mergeCell ref="A31:AE31"/>
    <mergeCell ref="A37:AE37"/>
    <mergeCell ref="AF43:AF46"/>
    <mergeCell ref="A49:AE49"/>
    <mergeCell ref="A272:AD272"/>
    <mergeCell ref="A196:AE196"/>
    <mergeCell ref="A202:AE202"/>
    <mergeCell ref="AF202:AF207"/>
    <mergeCell ref="A208:AE208"/>
    <mergeCell ref="A214:AE214"/>
    <mergeCell ref="A220:AE220"/>
    <mergeCell ref="AF104:AF110"/>
    <mergeCell ref="A111:AE111"/>
    <mergeCell ref="A255:AD255"/>
    <mergeCell ref="A257:AD257"/>
    <mergeCell ref="A264:AE264"/>
    <mergeCell ref="A226:AE226"/>
    <mergeCell ref="AF227:AF235"/>
    <mergeCell ref="A232:AE232"/>
    <mergeCell ref="A190:AE190"/>
    <mergeCell ref="A169:AD169"/>
    <mergeCell ref="A171:AE171"/>
    <mergeCell ref="A174:AE174"/>
    <mergeCell ref="AF184:AF189"/>
    <mergeCell ref="AF190:AF193"/>
    <mergeCell ref="A178:AE178"/>
    <mergeCell ref="A184:AE184"/>
    <mergeCell ref="A278:AE278"/>
    <mergeCell ref="A284:AE284"/>
    <mergeCell ref="AF285:AF289"/>
    <mergeCell ref="A290:AE290"/>
    <mergeCell ref="AF291:AF295"/>
    <mergeCell ref="A296:AD296"/>
    <mergeCell ref="A303:AE303"/>
    <mergeCell ref="AF324:AF329"/>
    <mergeCell ref="AG324:AG329"/>
    <mergeCell ref="A380:AD380"/>
    <mergeCell ref="A382:AD382"/>
    <mergeCell ref="A309:AE309"/>
    <mergeCell ref="AF309:AF312"/>
    <mergeCell ref="A316:AD316"/>
    <mergeCell ref="A323:AE323"/>
    <mergeCell ref="AF323:BJ323"/>
  </mergeCells>
  <pageMargins left="0" right="0" top="0" bottom="0" header="0.31496062992125984" footer="0.31496062992125984"/>
  <pageSetup paperSize="9" scale="42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2"/>
  <sheetViews>
    <sheetView topLeftCell="A13" workbookViewId="0">
      <selection activeCell="D20" sqref="D20"/>
    </sheetView>
  </sheetViews>
  <sheetFormatPr defaultRowHeight="15" x14ac:dyDescent="0.25"/>
  <cols>
    <col min="2" max="2" width="28.140625" customWidth="1"/>
    <col min="11" max="16" width="14.85546875" customWidth="1"/>
    <col min="17" max="17" width="11.85546875" customWidth="1"/>
  </cols>
  <sheetData>
    <row r="1" spans="1:18" s="77" customFormat="1" ht="25.15" customHeight="1" x14ac:dyDescent="0.2">
      <c r="A1" s="180" t="s">
        <v>47</v>
      </c>
      <c r="B1" s="181" t="s">
        <v>48</v>
      </c>
      <c r="C1" s="181" t="s">
        <v>49</v>
      </c>
      <c r="D1" s="183" t="s">
        <v>105</v>
      </c>
      <c r="E1" s="183"/>
      <c r="F1" s="183"/>
      <c r="G1" s="183"/>
      <c r="H1" s="183"/>
      <c r="I1" s="183"/>
      <c r="J1" s="75"/>
      <c r="K1" s="184" t="s">
        <v>50</v>
      </c>
      <c r="L1" s="184"/>
      <c r="M1" s="184"/>
      <c r="N1" s="184"/>
      <c r="O1" s="184"/>
      <c r="P1" s="184"/>
      <c r="Q1" s="76"/>
      <c r="R1" s="76"/>
    </row>
    <row r="2" spans="1:18" s="77" customFormat="1" ht="93" customHeight="1" thickBot="1" x14ac:dyDescent="0.25">
      <c r="A2" s="180"/>
      <c r="B2" s="182"/>
      <c r="C2" s="181"/>
      <c r="D2" s="78" t="s">
        <v>106</v>
      </c>
      <c r="E2" s="78" t="s">
        <v>107</v>
      </c>
      <c r="F2" s="78" t="s">
        <v>51</v>
      </c>
      <c r="G2" s="78" t="s">
        <v>52</v>
      </c>
      <c r="H2" s="78" t="s">
        <v>108</v>
      </c>
      <c r="I2" s="78" t="s">
        <v>53</v>
      </c>
      <c r="J2" s="78" t="s">
        <v>109</v>
      </c>
      <c r="K2" s="185"/>
      <c r="L2" s="185"/>
      <c r="M2" s="185"/>
      <c r="N2" s="185"/>
      <c r="O2" s="185"/>
      <c r="P2" s="185"/>
      <c r="Q2" s="76"/>
      <c r="R2" s="76"/>
    </row>
    <row r="3" spans="1:18" s="65" customFormat="1" ht="72" customHeight="1" x14ac:dyDescent="0.2">
      <c r="A3" s="165">
        <v>1</v>
      </c>
      <c r="B3" s="168" t="s">
        <v>110</v>
      </c>
      <c r="C3" s="66" t="s">
        <v>28</v>
      </c>
      <c r="D3" s="67"/>
      <c r="E3" s="67"/>
      <c r="F3" s="67"/>
      <c r="G3" s="68"/>
      <c r="H3" s="67"/>
      <c r="I3" s="68"/>
      <c r="J3" s="68">
        <f t="shared" ref="J3:J6" si="0">IFERROR(H3/E3*100,0)</f>
        <v>0</v>
      </c>
      <c r="K3" s="171" t="s">
        <v>116</v>
      </c>
      <c r="L3" s="172"/>
      <c r="M3" s="172"/>
      <c r="N3" s="172"/>
      <c r="O3" s="172"/>
      <c r="P3" s="173"/>
      <c r="Q3" s="64"/>
      <c r="R3" s="64"/>
    </row>
    <row r="4" spans="1:18" s="65" customFormat="1" ht="36.75" customHeight="1" x14ac:dyDescent="0.2">
      <c r="A4" s="166"/>
      <c r="B4" s="169"/>
      <c r="C4" s="69" t="s">
        <v>26</v>
      </c>
      <c r="D4" s="70">
        <v>3840</v>
      </c>
      <c r="E4" s="70">
        <v>360</v>
      </c>
      <c r="F4" s="70">
        <v>360</v>
      </c>
      <c r="G4" s="71">
        <f t="shared" ref="G4:G19" si="1">F4/D4*100</f>
        <v>9.375</v>
      </c>
      <c r="H4" s="70">
        <v>360</v>
      </c>
      <c r="I4" s="71">
        <f t="shared" ref="I4" si="2">IFERROR(H4/F4*100,0)</f>
        <v>100</v>
      </c>
      <c r="J4" s="71">
        <f>IFERROR(H4/E4*100,0)</f>
        <v>100</v>
      </c>
      <c r="K4" s="174"/>
      <c r="L4" s="175"/>
      <c r="M4" s="175"/>
      <c r="N4" s="175"/>
      <c r="O4" s="175"/>
      <c r="P4" s="176"/>
      <c r="Q4" s="81"/>
      <c r="R4" s="64"/>
    </row>
    <row r="5" spans="1:18" s="65" customFormat="1" ht="36.75" customHeight="1" x14ac:dyDescent="0.2">
      <c r="A5" s="166"/>
      <c r="B5" s="169"/>
      <c r="C5" s="69" t="s">
        <v>45</v>
      </c>
      <c r="D5" s="70"/>
      <c r="E5" s="70"/>
      <c r="F5" s="70"/>
      <c r="G5" s="71"/>
      <c r="H5" s="70"/>
      <c r="I5" s="71"/>
      <c r="J5" s="71">
        <f t="shared" si="0"/>
        <v>0</v>
      </c>
      <c r="K5" s="174"/>
      <c r="L5" s="175"/>
      <c r="M5" s="175"/>
      <c r="N5" s="175"/>
      <c r="O5" s="175"/>
      <c r="P5" s="176"/>
      <c r="Q5" s="64"/>
      <c r="R5" s="64"/>
    </row>
    <row r="6" spans="1:18" s="65" customFormat="1" ht="27.75" customHeight="1" thickBot="1" x14ac:dyDescent="0.25">
      <c r="A6" s="167"/>
      <c r="B6" s="170"/>
      <c r="C6" s="72" t="s">
        <v>46</v>
      </c>
      <c r="D6" s="73">
        <f>D3+D4+D5</f>
        <v>3840</v>
      </c>
      <c r="E6" s="73">
        <f>E3+E4+E5</f>
        <v>360</v>
      </c>
      <c r="F6" s="73">
        <f>F3+F4+F5</f>
        <v>360</v>
      </c>
      <c r="G6" s="74">
        <f t="shared" si="1"/>
        <v>9.375</v>
      </c>
      <c r="H6" s="73">
        <f>H3+H4+H5</f>
        <v>360</v>
      </c>
      <c r="I6" s="73">
        <f t="shared" ref="I6" si="3">IFERROR(H6/F6*100,0)</f>
        <v>100</v>
      </c>
      <c r="J6" s="73">
        <f t="shared" si="0"/>
        <v>100</v>
      </c>
      <c r="K6" s="177"/>
      <c r="L6" s="178"/>
      <c r="M6" s="178"/>
      <c r="N6" s="178"/>
      <c r="O6" s="178"/>
      <c r="P6" s="179"/>
      <c r="Q6" s="64"/>
      <c r="R6" s="64"/>
    </row>
    <row r="7" spans="1:18" s="65" customFormat="1" ht="59.25" customHeight="1" x14ac:dyDescent="0.2">
      <c r="A7" s="165">
        <v>2</v>
      </c>
      <c r="B7" s="168" t="s">
        <v>111</v>
      </c>
      <c r="C7" s="66" t="s">
        <v>28</v>
      </c>
      <c r="D7" s="67"/>
      <c r="E7" s="67"/>
      <c r="F7" s="67"/>
      <c r="G7" s="68"/>
      <c r="H7" s="67"/>
      <c r="I7" s="68"/>
      <c r="J7" s="68">
        <f t="shared" ref="J7:J10" si="4">IFERROR(H7/E7*100,0)</f>
        <v>0</v>
      </c>
      <c r="K7" s="171" t="s">
        <v>117</v>
      </c>
      <c r="L7" s="172"/>
      <c r="M7" s="172"/>
      <c r="N7" s="172"/>
      <c r="O7" s="172"/>
      <c r="P7" s="173"/>
      <c r="Q7" s="64"/>
      <c r="R7" s="64"/>
    </row>
    <row r="8" spans="1:18" s="65" customFormat="1" ht="36.75" customHeight="1" x14ac:dyDescent="0.2">
      <c r="A8" s="166"/>
      <c r="B8" s="169"/>
      <c r="C8" s="69" t="s">
        <v>26</v>
      </c>
      <c r="D8" s="70">
        <v>16389.7</v>
      </c>
      <c r="E8" s="70">
        <v>1500</v>
      </c>
      <c r="F8" s="70">
        <v>1500</v>
      </c>
      <c r="G8" s="71">
        <f t="shared" si="1"/>
        <v>9.1520894220150453</v>
      </c>
      <c r="H8" s="70">
        <v>1500</v>
      </c>
      <c r="I8" s="71">
        <f t="shared" ref="I8" si="5">IFERROR(H8/F8*100,0)</f>
        <v>100</v>
      </c>
      <c r="J8" s="71">
        <f t="shared" si="4"/>
        <v>100</v>
      </c>
      <c r="K8" s="174"/>
      <c r="L8" s="175"/>
      <c r="M8" s="175"/>
      <c r="N8" s="175"/>
      <c r="O8" s="175"/>
      <c r="P8" s="176"/>
      <c r="Q8" s="81"/>
      <c r="R8" s="64"/>
    </row>
    <row r="9" spans="1:18" s="65" customFormat="1" ht="36.75" customHeight="1" x14ac:dyDescent="0.2">
      <c r="A9" s="166"/>
      <c r="B9" s="169"/>
      <c r="C9" s="69" t="s">
        <v>45</v>
      </c>
      <c r="D9" s="70"/>
      <c r="E9" s="70"/>
      <c r="F9" s="70"/>
      <c r="G9" s="71"/>
      <c r="H9" s="70"/>
      <c r="I9" s="71"/>
      <c r="J9" s="71">
        <f t="shared" si="4"/>
        <v>0</v>
      </c>
      <c r="K9" s="174"/>
      <c r="L9" s="175"/>
      <c r="M9" s="175"/>
      <c r="N9" s="175"/>
      <c r="O9" s="175"/>
      <c r="P9" s="176"/>
      <c r="Q9" s="64"/>
      <c r="R9" s="64"/>
    </row>
    <row r="10" spans="1:18" s="65" customFormat="1" ht="36.75" customHeight="1" thickBot="1" x14ac:dyDescent="0.25">
      <c r="A10" s="167"/>
      <c r="B10" s="170"/>
      <c r="C10" s="72" t="s">
        <v>46</v>
      </c>
      <c r="D10" s="73">
        <f>D7+D8+D9</f>
        <v>16389.7</v>
      </c>
      <c r="E10" s="73">
        <f>E7+E8+E9</f>
        <v>1500</v>
      </c>
      <c r="F10" s="73">
        <f>F7+F8+F9</f>
        <v>1500</v>
      </c>
      <c r="G10" s="74">
        <f t="shared" si="1"/>
        <v>9.1520894220150453</v>
      </c>
      <c r="H10" s="73">
        <f>H7+H8+H9</f>
        <v>1500</v>
      </c>
      <c r="I10" s="73">
        <f t="shared" ref="I10" si="6">IFERROR(H10/F10*100,0)</f>
        <v>100</v>
      </c>
      <c r="J10" s="73">
        <f t="shared" si="4"/>
        <v>100</v>
      </c>
      <c r="K10" s="177"/>
      <c r="L10" s="178"/>
      <c r="M10" s="178"/>
      <c r="N10" s="178"/>
      <c r="O10" s="178"/>
      <c r="P10" s="179"/>
      <c r="Q10" s="64"/>
      <c r="R10" s="64"/>
    </row>
    <row r="11" spans="1:18" s="65" customFormat="1" ht="36.75" customHeight="1" x14ac:dyDescent="0.2">
      <c r="A11" s="165">
        <v>3</v>
      </c>
      <c r="B11" s="168" t="s">
        <v>113</v>
      </c>
      <c r="C11" s="66" t="s">
        <v>28</v>
      </c>
      <c r="D11" s="67"/>
      <c r="E11" s="67"/>
      <c r="F11" s="67"/>
      <c r="G11" s="68"/>
      <c r="H11" s="67"/>
      <c r="I11" s="68"/>
      <c r="J11" s="68">
        <f t="shared" ref="J11:J14" si="7">IFERROR(H11/E11*100,0)</f>
        <v>0</v>
      </c>
      <c r="K11" s="171" t="s">
        <v>112</v>
      </c>
      <c r="L11" s="172"/>
      <c r="M11" s="172"/>
      <c r="N11" s="172"/>
      <c r="O11" s="172"/>
      <c r="P11" s="173"/>
      <c r="Q11" s="64"/>
      <c r="R11" s="64"/>
    </row>
    <row r="12" spans="1:18" s="65" customFormat="1" ht="51.75" customHeight="1" x14ac:dyDescent="0.2">
      <c r="A12" s="166"/>
      <c r="B12" s="169"/>
      <c r="C12" s="69" t="s">
        <v>26</v>
      </c>
      <c r="D12" s="70">
        <v>22809.200000000001</v>
      </c>
      <c r="E12" s="70"/>
      <c r="F12" s="70"/>
      <c r="G12" s="71">
        <f t="shared" si="1"/>
        <v>0</v>
      </c>
      <c r="H12" s="70"/>
      <c r="I12" s="71">
        <f t="shared" ref="I12:I13" si="8">IFERROR(H12/F12*100,0)</f>
        <v>0</v>
      </c>
      <c r="J12" s="71">
        <f t="shared" si="7"/>
        <v>0</v>
      </c>
      <c r="K12" s="174"/>
      <c r="L12" s="175"/>
      <c r="M12" s="175"/>
      <c r="N12" s="175"/>
      <c r="O12" s="175"/>
      <c r="P12" s="176"/>
      <c r="Q12" s="81"/>
      <c r="R12" s="64"/>
    </row>
    <row r="13" spans="1:18" s="65" customFormat="1" ht="36.75" customHeight="1" x14ac:dyDescent="0.2">
      <c r="A13" s="166"/>
      <c r="B13" s="169"/>
      <c r="C13" s="69" t="s">
        <v>45</v>
      </c>
      <c r="D13" s="70">
        <f>19762.3-1770.8</f>
        <v>17991.5</v>
      </c>
      <c r="E13" s="70"/>
      <c r="F13" s="70"/>
      <c r="G13" s="71">
        <f t="shared" si="1"/>
        <v>0</v>
      </c>
      <c r="H13" s="70"/>
      <c r="I13" s="71">
        <f t="shared" si="8"/>
        <v>0</v>
      </c>
      <c r="J13" s="71">
        <f t="shared" si="7"/>
        <v>0</v>
      </c>
      <c r="K13" s="174"/>
      <c r="L13" s="175"/>
      <c r="M13" s="175"/>
      <c r="N13" s="175"/>
      <c r="O13" s="175"/>
      <c r="P13" s="176"/>
      <c r="Q13" s="81"/>
      <c r="R13" s="64"/>
    </row>
    <row r="14" spans="1:18" s="65" customFormat="1" ht="39" customHeight="1" thickBot="1" x14ac:dyDescent="0.25">
      <c r="A14" s="167"/>
      <c r="B14" s="170"/>
      <c r="C14" s="72" t="s">
        <v>46</v>
      </c>
      <c r="D14" s="73">
        <f>D11+D12+D13</f>
        <v>40800.699999999997</v>
      </c>
      <c r="E14" s="73">
        <f>E11+E12+E13</f>
        <v>0</v>
      </c>
      <c r="F14" s="73">
        <f>F11+F12+F13</f>
        <v>0</v>
      </c>
      <c r="G14" s="74">
        <f t="shared" si="1"/>
        <v>0</v>
      </c>
      <c r="H14" s="73">
        <f>H11+H12+H13</f>
        <v>0</v>
      </c>
      <c r="I14" s="73">
        <f t="shared" ref="I14" si="9">IFERROR(H14/F14*100,0)</f>
        <v>0</v>
      </c>
      <c r="J14" s="73">
        <f t="shared" si="7"/>
        <v>0</v>
      </c>
      <c r="K14" s="177"/>
      <c r="L14" s="178"/>
      <c r="M14" s="178"/>
      <c r="N14" s="178"/>
      <c r="O14" s="178"/>
      <c r="P14" s="179"/>
      <c r="Q14" s="81"/>
      <c r="R14" s="64"/>
    </row>
    <row r="15" spans="1:18" s="65" customFormat="1" ht="36.75" customHeight="1" x14ac:dyDescent="0.2">
      <c r="A15" s="165">
        <v>7</v>
      </c>
      <c r="B15" s="168" t="s">
        <v>114</v>
      </c>
      <c r="C15" s="66" t="s">
        <v>28</v>
      </c>
      <c r="D15" s="67"/>
      <c r="E15" s="67"/>
      <c r="F15" s="67"/>
      <c r="G15" s="68" t="e">
        <f t="shared" ref="G15:G18" si="10">F15/D15*100</f>
        <v>#DIV/0!</v>
      </c>
      <c r="H15" s="67"/>
      <c r="I15" s="68"/>
      <c r="J15" s="68">
        <f t="shared" ref="J15:J18" si="11">IFERROR(H15/E15*100,0)</f>
        <v>0</v>
      </c>
      <c r="K15" s="186" t="s">
        <v>115</v>
      </c>
      <c r="L15" s="187"/>
      <c r="M15" s="187"/>
      <c r="N15" s="187"/>
      <c r="O15" s="187"/>
      <c r="P15" s="188"/>
      <c r="Q15" s="64"/>
      <c r="R15" s="64"/>
    </row>
    <row r="16" spans="1:18" s="65" customFormat="1" ht="36.75" customHeight="1" x14ac:dyDescent="0.2">
      <c r="A16" s="166"/>
      <c r="B16" s="169"/>
      <c r="C16" s="69" t="s">
        <v>26</v>
      </c>
      <c r="D16" s="70">
        <v>293913.2</v>
      </c>
      <c r="E16" s="70"/>
      <c r="F16" s="70"/>
      <c r="G16" s="71">
        <f t="shared" si="10"/>
        <v>0</v>
      </c>
      <c r="H16" s="70"/>
      <c r="I16" s="71">
        <f t="shared" ref="I16:I21" si="12">IFERROR(H16/F16*100,0)</f>
        <v>0</v>
      </c>
      <c r="J16" s="71">
        <f t="shared" si="11"/>
        <v>0</v>
      </c>
      <c r="K16" s="189"/>
      <c r="L16" s="190"/>
      <c r="M16" s="190"/>
      <c r="N16" s="190"/>
      <c r="O16" s="190"/>
      <c r="P16" s="191"/>
      <c r="Q16" s="64"/>
      <c r="R16" s="64"/>
    </row>
    <row r="17" spans="1:18" s="65" customFormat="1" ht="36.75" customHeight="1" x14ac:dyDescent="0.2">
      <c r="A17" s="166"/>
      <c r="B17" s="169"/>
      <c r="C17" s="69" t="s">
        <v>45</v>
      </c>
      <c r="D17" s="70">
        <v>32657.1</v>
      </c>
      <c r="E17" s="70"/>
      <c r="F17" s="70"/>
      <c r="G17" s="71">
        <f t="shared" si="10"/>
        <v>0</v>
      </c>
      <c r="H17" s="70"/>
      <c r="I17" s="71">
        <f t="shared" si="12"/>
        <v>0</v>
      </c>
      <c r="J17" s="71">
        <f t="shared" si="11"/>
        <v>0</v>
      </c>
      <c r="K17" s="189"/>
      <c r="L17" s="190"/>
      <c r="M17" s="190"/>
      <c r="N17" s="190"/>
      <c r="O17" s="190"/>
      <c r="P17" s="191"/>
      <c r="Q17" s="64"/>
      <c r="R17" s="64"/>
    </row>
    <row r="18" spans="1:18" s="65" customFormat="1" ht="55.5" customHeight="1" thickBot="1" x14ac:dyDescent="0.25">
      <c r="A18" s="167"/>
      <c r="B18" s="170"/>
      <c r="C18" s="72" t="s">
        <v>46</v>
      </c>
      <c r="D18" s="73">
        <f>D15+D16+D17</f>
        <v>326570.3</v>
      </c>
      <c r="E18" s="73">
        <f>E15+E16+E17</f>
        <v>0</v>
      </c>
      <c r="F18" s="73">
        <f>F15+F16+F17</f>
        <v>0</v>
      </c>
      <c r="G18" s="74">
        <f t="shared" si="10"/>
        <v>0</v>
      </c>
      <c r="H18" s="73">
        <f>H15+H16+H17</f>
        <v>0</v>
      </c>
      <c r="I18" s="73">
        <f t="shared" si="12"/>
        <v>0</v>
      </c>
      <c r="J18" s="73">
        <f t="shared" si="11"/>
        <v>0</v>
      </c>
      <c r="K18" s="192"/>
      <c r="L18" s="193"/>
      <c r="M18" s="193"/>
      <c r="N18" s="193"/>
      <c r="O18" s="193"/>
      <c r="P18" s="194"/>
      <c r="Q18" s="64"/>
      <c r="R18" s="64"/>
    </row>
    <row r="19" spans="1:18" s="65" customFormat="1" ht="36.75" customHeight="1" x14ac:dyDescent="0.2">
      <c r="A19" s="165"/>
      <c r="B19" s="168" t="s">
        <v>54</v>
      </c>
      <c r="C19" s="66" t="s">
        <v>28</v>
      </c>
      <c r="D19" s="67">
        <f>D15+D11+D7+D3</f>
        <v>0</v>
      </c>
      <c r="E19" s="67">
        <f t="shared" ref="E19:F19" si="13">E15+E11+E7+E3</f>
        <v>0</v>
      </c>
      <c r="F19" s="67">
        <f t="shared" si="13"/>
        <v>0</v>
      </c>
      <c r="G19" s="68" t="e">
        <f t="shared" si="1"/>
        <v>#DIV/0!</v>
      </c>
      <c r="H19" s="67">
        <f t="shared" ref="H19" si="14">H15+H11+H7+H3</f>
        <v>0</v>
      </c>
      <c r="I19" s="71">
        <f t="shared" si="12"/>
        <v>0</v>
      </c>
      <c r="J19" s="68">
        <f t="shared" ref="J19:J22" si="15">IFERROR(H19/E19*100,0)</f>
        <v>0</v>
      </c>
      <c r="K19" s="186"/>
      <c r="L19" s="187"/>
      <c r="M19" s="187"/>
      <c r="N19" s="187"/>
      <c r="O19" s="187"/>
      <c r="P19" s="188"/>
      <c r="Q19" s="64"/>
      <c r="R19" s="64"/>
    </row>
    <row r="20" spans="1:18" s="65" customFormat="1" ht="36.75" customHeight="1" x14ac:dyDescent="0.2">
      <c r="A20" s="166"/>
      <c r="B20" s="169"/>
      <c r="C20" s="69" t="s">
        <v>26</v>
      </c>
      <c r="D20" s="67">
        <f t="shared" ref="D20:F21" si="16">D16+D12+D8+D4</f>
        <v>336952.10000000003</v>
      </c>
      <c r="E20" s="67">
        <f t="shared" si="16"/>
        <v>1860</v>
      </c>
      <c r="F20" s="67">
        <f t="shared" si="16"/>
        <v>1860</v>
      </c>
      <c r="G20" s="68">
        <f t="shared" ref="G20:G21" si="17">F20/D20*100</f>
        <v>0.55200724375957289</v>
      </c>
      <c r="H20" s="67">
        <f t="shared" ref="H20" si="18">H16+H12+H8+H4</f>
        <v>1860</v>
      </c>
      <c r="I20" s="71">
        <f t="shared" si="12"/>
        <v>100</v>
      </c>
      <c r="J20" s="68">
        <f t="shared" ref="J20:J21" si="19">IFERROR(H20/E20*100,0)</f>
        <v>100</v>
      </c>
      <c r="K20" s="189"/>
      <c r="L20" s="190"/>
      <c r="M20" s="190"/>
      <c r="N20" s="190"/>
      <c r="O20" s="190"/>
      <c r="P20" s="191"/>
      <c r="Q20" s="64"/>
      <c r="R20" s="64"/>
    </row>
    <row r="21" spans="1:18" s="65" customFormat="1" ht="36.75" customHeight="1" x14ac:dyDescent="0.2">
      <c r="A21" s="166"/>
      <c r="B21" s="169"/>
      <c r="C21" s="69" t="s">
        <v>45</v>
      </c>
      <c r="D21" s="67">
        <f t="shared" si="16"/>
        <v>50648.6</v>
      </c>
      <c r="E21" s="67">
        <f t="shared" si="16"/>
        <v>0</v>
      </c>
      <c r="F21" s="67">
        <f t="shared" si="16"/>
        <v>0</v>
      </c>
      <c r="G21" s="68">
        <f t="shared" si="17"/>
        <v>0</v>
      </c>
      <c r="H21" s="67">
        <f t="shared" ref="H21" si="20">H17+H13+H9+H5</f>
        <v>0</v>
      </c>
      <c r="I21" s="71">
        <f t="shared" si="12"/>
        <v>0</v>
      </c>
      <c r="J21" s="68">
        <f t="shared" si="19"/>
        <v>0</v>
      </c>
      <c r="K21" s="189"/>
      <c r="L21" s="190"/>
      <c r="M21" s="190"/>
      <c r="N21" s="190"/>
      <c r="O21" s="190"/>
      <c r="P21" s="191"/>
      <c r="Q21" s="64"/>
      <c r="R21" s="64"/>
    </row>
    <row r="22" spans="1:18" s="65" customFormat="1" ht="28.5" customHeight="1" thickBot="1" x14ac:dyDescent="0.25">
      <c r="A22" s="167"/>
      <c r="B22" s="170"/>
      <c r="C22" s="72" t="s">
        <v>46</v>
      </c>
      <c r="D22" s="73">
        <f>D19+D20+D21</f>
        <v>387600.7</v>
      </c>
      <c r="E22" s="73">
        <f>E19+E20+E21</f>
        <v>1860</v>
      </c>
      <c r="F22" s="73">
        <f>F19+F20+F21</f>
        <v>1860</v>
      </c>
      <c r="G22" s="74">
        <f>F22/D22*100</f>
        <v>0.47987529434286363</v>
      </c>
      <c r="H22" s="73">
        <f>H19+H20+H21</f>
        <v>1860</v>
      </c>
      <c r="I22" s="73">
        <f t="shared" ref="I22" si="21">IFERROR(H22/F22*100,0)</f>
        <v>100</v>
      </c>
      <c r="J22" s="73">
        <f t="shared" si="15"/>
        <v>100</v>
      </c>
      <c r="K22" s="192"/>
      <c r="L22" s="193"/>
      <c r="M22" s="193"/>
      <c r="N22" s="193"/>
      <c r="O22" s="193"/>
      <c r="P22" s="194"/>
      <c r="Q22" s="64"/>
      <c r="R22" s="64"/>
    </row>
  </sheetData>
  <mergeCells count="20">
    <mergeCell ref="A19:A22"/>
    <mergeCell ref="B19:B22"/>
    <mergeCell ref="K19:P22"/>
    <mergeCell ref="A11:A14"/>
    <mergeCell ref="B11:B14"/>
    <mergeCell ref="K11:P14"/>
    <mergeCell ref="A15:A18"/>
    <mergeCell ref="B15:B18"/>
    <mergeCell ref="K15:P18"/>
    <mergeCell ref="A1:A2"/>
    <mergeCell ref="B1:B2"/>
    <mergeCell ref="C1:C2"/>
    <mergeCell ref="D1:I1"/>
    <mergeCell ref="K1:P2"/>
    <mergeCell ref="A3:A6"/>
    <mergeCell ref="B3:B6"/>
    <mergeCell ref="K3:P6"/>
    <mergeCell ref="A7:A10"/>
    <mergeCell ref="B7:B10"/>
    <mergeCell ref="K7:P10"/>
  </mergeCells>
  <pageMargins left="0" right="0" top="0" bottom="0" header="0.31496062992125984" footer="0.31496062992125984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к СОВЕЩ. по программам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2022-06-03T10:50:22Z</dcterms:modified>
</cp:coreProperties>
</file>